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240" yWindow="-75" windowWidth="17400" windowHeight="11430" tabRatio="955" activeTab="3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E74" i="46"/>
  <c r="E79" s="1"/>
  <c r="E67"/>
  <c r="E73" s="1"/>
  <c r="E55"/>
  <c r="E58" s="1"/>
  <c r="E48"/>
  <c r="E53" s="1"/>
  <c r="E34"/>
  <c r="E29"/>
  <c r="E15"/>
  <c r="E11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C8"/>
  <c r="X8"/>
  <c r="V8"/>
  <c r="R8"/>
  <c r="F27" i="45"/>
  <c r="E27"/>
  <c r="AE31" i="49" l="1"/>
  <c r="AC31"/>
  <c r="X31"/>
  <c r="V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R31"/>
  <c r="E43" i="46"/>
  <c r="E23"/>
  <c r="E81"/>
  <c r="E60"/>
  <c r="AF8" i="49"/>
  <c r="D48" i="46"/>
  <c r="D29"/>
  <c r="F19" i="45"/>
  <c r="E53" i="39"/>
  <c r="F43"/>
  <c r="F27"/>
  <c r="E27"/>
  <c r="E9"/>
  <c r="D11" i="46"/>
  <c r="D15"/>
  <c r="D55"/>
  <c r="D58" s="1"/>
  <c r="F9" i="45"/>
  <c r="E9"/>
  <c r="F60"/>
  <c r="E60"/>
  <c r="F81"/>
  <c r="E96"/>
  <c r="F96"/>
  <c r="AF31" i="49" l="1"/>
  <c r="E44" i="46"/>
  <c r="E82" s="1"/>
  <c r="E85" s="1"/>
  <c r="F9" i="39"/>
  <c r="F17" s="1"/>
  <c r="F53"/>
  <c r="F52" s="1"/>
  <c r="F58" s="1"/>
  <c r="F70"/>
  <c r="F84" i="45"/>
  <c r="F90" s="1"/>
  <c r="F66"/>
  <c r="F48"/>
  <c r="F22"/>
  <c r="F41" s="1"/>
  <c r="F72"/>
  <c r="E66"/>
  <c r="E62"/>
  <c r="F62"/>
  <c r="F44"/>
  <c r="D74" i="46"/>
  <c r="D79" s="1"/>
  <c r="D65"/>
  <c r="F30" i="39"/>
  <c r="E17"/>
  <c r="D34" i="46"/>
  <c r="D43" s="1"/>
  <c r="F37" i="39"/>
  <c r="D67" i="46"/>
  <c r="D73" s="1"/>
  <c r="D53"/>
  <c r="D60" s="1"/>
  <c r="D23"/>
  <c r="E43" i="39"/>
  <c r="E84" i="45"/>
  <c r="E90" s="1"/>
  <c r="E72"/>
  <c r="E48"/>
  <c r="E44"/>
  <c r="E30" i="39"/>
  <c r="E81" i="45"/>
  <c r="E22"/>
  <c r="E41" s="1"/>
  <c r="E52" i="39"/>
  <c r="E58" s="1"/>
  <c r="E70"/>
  <c r="E37"/>
  <c r="E19" i="45"/>
  <c r="F54" l="1"/>
  <c r="F56" s="1"/>
  <c r="D81" i="46"/>
  <c r="F48" i="39"/>
  <c r="F60" s="1"/>
  <c r="D44" i="46"/>
  <c r="E76" i="45"/>
  <c r="E91" s="1"/>
  <c r="F76"/>
  <c r="F91" s="1"/>
  <c r="E48" i="39"/>
  <c r="E60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<sst xmlns="http://schemas.openxmlformats.org/spreadsheetml/2006/main" count="467" uniqueCount="298">
  <si>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</si>
  <si>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</si>
  <si>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</si>
  <si>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</si>
  <si>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</si>
  <si>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</si>
  <si>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</si>
  <si>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</si>
  <si>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</si>
  <si>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</si>
  <si>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</si>
  <si>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</si>
  <si>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</si>
  <si>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</si>
  <si>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</si>
  <si>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</si>
  <si>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</si>
  <si>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</si>
  <si>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</si>
  <si>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</si>
  <si>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</si>
  <si>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</si>
  <si>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</si>
  <si>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</si>
  <si>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</si>
  <si>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</si>
  <si>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</si>
  <si>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</si>
  <si>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</si>
  <si>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</si>
  <si>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</si>
  <si>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</si>
  <si>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</si>
  <si>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</si>
  <si>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</si>
  <si>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</si>
  <si>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</si>
  <si>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</si>
  <si>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</si>
  <si>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</si>
  <si>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</si>
  <si>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</si>
  <si>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</si>
  <si>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</si>
  <si>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</si>
  <si>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</si>
  <si>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</si>
  <si>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</si>
  <si>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</si>
  <si>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</si>
  <si>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</si>
  <si>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</si>
  <si>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</si>
  <si>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</si>
  <si>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</si>
  <si>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</si>
  <si>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</si>
  <si>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</si>
  <si>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</si>
  <si>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</si>
  <si>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</si>
  <si>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</si>
  <si>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</si>
  <si>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</si>
  <si>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</si>
  <si>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</si>
  <si>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</si>
  <si>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</si>
  <si>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</si>
  <si>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</si>
  <si>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</si>
  <si>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</si>
  <si>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</si>
  <si>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</si>
  <si>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</si>
  <si>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</si>
  <si>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</si>
  <si>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</si>
  <si>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</si>
  <si>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</si>
  <si>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</si>
  <si>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</si>
  <si>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</si>
  <si>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</si>
  <si>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</si>
  <si>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</si>
  <si>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</si>
  <si>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</si>
  <si>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</si>
  <si>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</si>
  <si>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</si>
  <si>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</si>
  <si>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</si>
  <si>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</si>
  <si>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</si>
  <si>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</si>
  <si>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</si>
  <si>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</si>
  <si>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</si>
  <si>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</si>
  <si>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</si>
  <si>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</si>
  <si>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</si>
  <si>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</si>
  <si>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</si>
  <si>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</si>
  <si>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</si>
  <si>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</si>
  <si>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</si>
  <si>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</si>
  <si>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</si>
  <si>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</si>
  <si>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</si>
  <si>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</si>
  <si>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</si>
  <si>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</si>
  <si>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</si>
  <si>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</si>
  <si>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</si>
  <si>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</si>
  <si>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</si>
  <si>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</si>
  <si>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</si>
  <si>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</si>
  <si>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</si>
  <si>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</si>
  <si>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</si>
  <si>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</si>
  <si>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</si>
  <si>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</si>
  <si>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</si>
  <si>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</si>
  <si>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</si>
  <si>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</si>
  <si>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</si>
  <si>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</si>
  <si>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</si>
  <si>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</si>
  <si>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</si>
  <si>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</si>
  <si>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</si>
  <si>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</si>
  <si>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</si>
  <si>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</si>
  <si>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</si>
  <si>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</si>
  <si>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</si>
  <si>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</si>
  <si>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</si>
  <si>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</si>
  <si>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</si>
  <si>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</si>
  <si>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</si>
  <si>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</si>
  <si>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</si>
  <si>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</si>
  <si>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</si>
  <si>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</si>
  <si>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</si>
  <si>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</si>
  <si>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</si>
  <si>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</si>
  <si>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</si>
  <si>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</si>
  <si>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</si>
  <si>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</si>
  <si>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</si>
  <si>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</si>
  <si>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</si>
  <si>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</si>
  <si>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</si>
  <si>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</si>
  <si>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</si>
  <si>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</si>
  <si>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</si>
  <si>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</si>
  <si>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</si>
  <si>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</si>
  <si>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</si>
  <si>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</si>
  <si>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</si>
  <si>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</si>
  <si>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</si>
  <si>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</si>
  <si>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</si>
  <si>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</si>
  <si>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</si>
  <si>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</si>
  <si>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</si>
  <si>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</si>
  <si>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</si>
  <si>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</si>
  <si>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</si>
  <si>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</si>
  <si>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</si>
  <si>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</si>
  <si>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</si>
  <si>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</si>
  <si>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</si>
  <si>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</si>
  <si>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</si>
  <si>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</si>
  <si>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</si>
  <si>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</si>
  <si>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</si>
  <si>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</si>
  <si>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</si>
  <si>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</si>
  <si>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</si>
  <si>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</si>
  <si>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</si>
  <si>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</si>
  <si>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</si>
  <si>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</si>
  <si>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</si>
  <si>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</si>
  <si>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</si>
  <si>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</si>
  <si>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</si>
  <si>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</si>
  <si>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</si>
  <si>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</si>
  <si>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</si>
  <si>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</si>
  <si>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</si>
  <si>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</si>
  <si>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</si>
  <si>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</si>
  <si>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</si>
  <si>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</si>
  <si>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</si>
  <si>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</si>
  <si>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</si>
  <si>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</si>
  <si>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</si>
  <si>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</si>
  <si>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</si>
  <si>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</si>
  <si>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</si>
  <si>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</si>
  <si>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</si>
  <si>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</si>
  <si>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</si>
  <si>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</si>
  <si>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</si>
  <si>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</si>
  <si>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</si>
  <si>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</si>
  <si>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</si>
  <si>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</si>
  <si>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</si>
  <si>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</si>
  <si>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</si>
  <si>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</si>
  <si>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</si>
  <si>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</si>
  <si>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</si>
  <si>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</si>
  <si>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</si>
  <si>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</si>
  <si>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</si>
  <si>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</si>
  <si>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</si>
  <si>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</si>
  <si>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</si>
  <si>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</si>
  <si>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</si>
  <si>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</si>
  <si>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</si>
  <si>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</si>
  <si>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</si>
  <si>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</si>
  <si>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</si>
  <si>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</si>
  <si>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</si>
  <si>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</si>
  <si>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</si>
  <si>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</si>
  <si>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</si>
  <si>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</si>
  <si>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</si>
  <si>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</si>
  <si>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</si>
  <si>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</si>
  <si>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</si>
  <si>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</si>
  <si>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</si>
  <si>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</si>
  <si>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</si>
  <si>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</si>
  <si>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</si>
  <si>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</si>
  <si>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</si>
  <si>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</si>
  <si>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</si>
  <si>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</si>
  <si>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CONTO ECONOMICO 2020</t>
  </si>
  <si>
    <t>Comune di PIAZZA AL SERCHIO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</si>
</sst>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[$€-2]\ * #,##0.00_-;\-[$€-2]\ * #,##0.00_-;_-[$€-2]\ * &quot;-&quot;??_-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7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4" fontId="0" fillId="0" borderId="4" xfId="0" applyNumberFormat="1" applyFill="1" applyBorder="1" applyAlignment="1">
      <alignment horizontal="right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6" fillId="2" borderId="1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  <xf numFmtId="0" fontId="19" fillId="0" borderId="21" xfId="5" applyFont="1" applyFill="1" applyBorder="1" applyAlignment="1">
      <alignment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6" fillId="2" borderId="14" xfId="0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E7" sqref="E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297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7" t="s">
        <v>8</v>
      </c>
      <c r="B3" s="157"/>
      <c r="C3" s="157"/>
      <c r="D3" s="157"/>
      <c r="E3" s="157"/>
      <c r="F3" s="157"/>
    </row>
    <row r="4" spans="1:7" ht="5.0999999999999996" customHeight="1">
      <c r="B4" s="97"/>
    </row>
    <row r="5" spans="1:7" ht="12.75" customHeight="1">
      <c r="A5" s="98"/>
      <c r="B5" s="18"/>
      <c r="C5" s="19"/>
      <c r="D5" s="153" t="s">
        <v>9</v>
      </c>
      <c r="E5" s="155">
        <v>44196</v>
      </c>
      <c r="F5" s="155">
        <v>43830</v>
      </c>
    </row>
    <row r="6" spans="1:7" ht="15">
      <c r="A6" s="99"/>
      <c r="B6" s="6"/>
      <c r="C6" s="7"/>
      <c r="D6" s="154"/>
      <c r="E6" s="156"/>
      <c r="F6" s="156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0</v>
      </c>
      <c r="F14" s="113">
        <v>0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2233.5100000000002</v>
      </c>
      <c r="F17" s="113">
        <v>3285.42</v>
      </c>
    </row>
    <row r="18" spans="1:6" ht="15">
      <c r="A18" s="103"/>
      <c r="B18" s="96">
        <v>9</v>
      </c>
      <c r="C18" s="3"/>
      <c r="D18" s="23" t="s">
        <v>20</v>
      </c>
      <c r="E18" s="114">
        <v>22299.66</v>
      </c>
      <c r="F18" s="115">
        <v>36619.5</v>
      </c>
    </row>
    <row r="19" spans="1:6" ht="15">
      <c r="A19" s="103"/>
      <c r="B19" s="96"/>
      <c r="C19" s="3"/>
      <c r="D19" s="24" t="s">
        <v>21</v>
      </c>
      <c r="E19" s="108">
        <f>SUM(E12:E18)</f>
        <v>24533.17</v>
      </c>
      <c r="F19" s="15">
        <f>SUM(F12:F18)</f>
        <v>39904.92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216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8504790.1300000008</v>
      </c>
      <c r="F22" s="11">
        <f>SUM(F23:F26)</f>
        <v>8394332.2200000007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>
        <v>0</v>
      </c>
    </row>
    <row r="24" spans="1:6" ht="15">
      <c r="A24" s="116"/>
      <c r="B24" s="121" t="s">
        <v>26</v>
      </c>
      <c r="C24" s="118"/>
      <c r="D24" s="23" t="s">
        <v>27</v>
      </c>
      <c r="E24" s="112">
        <v>0</v>
      </c>
      <c r="F24" s="113">
        <v>0</v>
      </c>
    </row>
    <row r="25" spans="1:6" ht="15">
      <c r="A25" s="116"/>
      <c r="B25" s="121" t="s">
        <v>28</v>
      </c>
      <c r="C25" s="118"/>
      <c r="D25" s="23" t="s">
        <v>29</v>
      </c>
      <c r="E25" s="112">
        <v>7665737.2400000002</v>
      </c>
      <c r="F25" s="113">
        <v>7529540.6799999997</v>
      </c>
    </row>
    <row r="26" spans="1:6" ht="15">
      <c r="A26" s="116"/>
      <c r="B26" s="121" t="s">
        <v>30</v>
      </c>
      <c r="C26" s="118"/>
      <c r="D26" s="23" t="s">
        <v>31</v>
      </c>
      <c r="E26" s="112">
        <v>839052.89</v>
      </c>
      <c r="F26" s="113">
        <v>864791.54</v>
      </c>
    </row>
    <row r="27" spans="1:6" ht="15">
      <c r="A27" s="116" t="s">
        <v>32</v>
      </c>
      <c r="B27" s="120">
        <v>2</v>
      </c>
      <c r="C27" s="118"/>
      <c r="D27" s="23" t="s">
        <v>217</v>
      </c>
      <c r="E27" s="111">
        <f>E28+E30+E32+E34+E35+E36+E37+E38+E39</f>
        <v>9159881.4100000001</v>
      </c>
      <c r="F27" s="111">
        <f>F28+F30+F32+F34+F35+F36+F37+F38+F39</f>
        <v>8414491.7699999996</v>
      </c>
    </row>
    <row r="28" spans="1:6" ht="15">
      <c r="A28" s="116"/>
      <c r="B28" s="121" t="s">
        <v>33</v>
      </c>
      <c r="C28" s="118"/>
      <c r="D28" s="23" t="s">
        <v>34</v>
      </c>
      <c r="E28" s="112">
        <v>131968.92000000001</v>
      </c>
      <c r="F28" s="113">
        <v>131968.92000000001</v>
      </c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>
        <v>0</v>
      </c>
    </row>
    <row r="30" spans="1:6" ht="15">
      <c r="A30" s="116"/>
      <c r="B30" s="121" t="s">
        <v>36</v>
      </c>
      <c r="C30" s="118"/>
      <c r="D30" s="23" t="s">
        <v>27</v>
      </c>
      <c r="E30" s="112">
        <v>8895674.6899999995</v>
      </c>
      <c r="F30" s="113">
        <v>8173777.0099999998</v>
      </c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>
        <v>0</v>
      </c>
    </row>
    <row r="32" spans="1:6" ht="15">
      <c r="A32" s="116"/>
      <c r="B32" s="121" t="s">
        <v>37</v>
      </c>
      <c r="C32" s="118"/>
      <c r="D32" s="23" t="s">
        <v>38</v>
      </c>
      <c r="E32" s="112">
        <v>0</v>
      </c>
      <c r="F32" s="113">
        <v>0</v>
      </c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>
        <v>0</v>
      </c>
    </row>
    <row r="34" spans="1:6" ht="15">
      <c r="A34" s="116"/>
      <c r="B34" s="121" t="s">
        <v>39</v>
      </c>
      <c r="C34" s="118"/>
      <c r="D34" s="23" t="s">
        <v>40</v>
      </c>
      <c r="E34" s="112">
        <v>42462.29</v>
      </c>
      <c r="F34" s="113">
        <v>24645.58</v>
      </c>
    </row>
    <row r="35" spans="1:6" ht="15">
      <c r="A35" s="123"/>
      <c r="B35" s="121" t="s">
        <v>41</v>
      </c>
      <c r="C35" s="118"/>
      <c r="D35" s="23" t="s">
        <v>42</v>
      </c>
      <c r="E35" s="112">
        <v>87639.09</v>
      </c>
      <c r="F35" s="113">
        <v>80820.14</v>
      </c>
    </row>
    <row r="36" spans="1:6" ht="15">
      <c r="A36" s="123"/>
      <c r="B36" s="121" t="s">
        <v>43</v>
      </c>
      <c r="C36" s="118"/>
      <c r="D36" s="23" t="s">
        <v>44</v>
      </c>
      <c r="E36" s="112">
        <v>2136.42</v>
      </c>
      <c r="F36" s="113">
        <v>3280.12</v>
      </c>
    </row>
    <row r="37" spans="1:6" ht="15">
      <c r="A37" s="123"/>
      <c r="B37" s="121" t="s">
        <v>45</v>
      </c>
      <c r="C37" s="118"/>
      <c r="D37" s="23" t="s">
        <v>46</v>
      </c>
      <c r="E37" s="112">
        <v>0</v>
      </c>
      <c r="F37" s="113">
        <v>0</v>
      </c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>
        <v>0</v>
      </c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>
        <v>0</v>
      </c>
    </row>
    <row r="40" spans="1:6" ht="15">
      <c r="A40" s="116"/>
      <c r="B40" s="120">
        <v>3</v>
      </c>
      <c r="C40" s="118"/>
      <c r="D40" s="23" t="s">
        <v>19</v>
      </c>
      <c r="E40" s="114">
        <v>1281293.2</v>
      </c>
      <c r="F40" s="115">
        <v>671031.47</v>
      </c>
    </row>
    <row r="41" spans="1:6" ht="15">
      <c r="A41" s="116"/>
      <c r="B41" s="117"/>
      <c r="C41" s="118"/>
      <c r="D41" s="24" t="s">
        <v>50</v>
      </c>
      <c r="E41" s="108">
        <f>E22+E27+E40</f>
        <v>18945964.739999998</v>
      </c>
      <c r="F41" s="15">
        <f>F22+F27+F40</f>
        <v>17479855.460000001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218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34041</v>
      </c>
      <c r="F44" s="11">
        <f>SUM(F45:F47)</f>
        <v>51068.32</v>
      </c>
    </row>
    <row r="45" spans="1:6" ht="15">
      <c r="A45" s="103"/>
      <c r="B45" s="96"/>
      <c r="C45" s="3" t="s">
        <v>1</v>
      </c>
      <c r="D45" s="25" t="s">
        <v>53</v>
      </c>
      <c r="E45" s="126">
        <v>1</v>
      </c>
      <c r="F45" s="113">
        <v>1</v>
      </c>
    </row>
    <row r="46" spans="1:6" ht="15">
      <c r="A46" s="103"/>
      <c r="B46" s="96"/>
      <c r="C46" s="3" t="s">
        <v>2</v>
      </c>
      <c r="D46" s="122" t="s">
        <v>54</v>
      </c>
      <c r="E46" s="126">
        <v>0</v>
      </c>
      <c r="F46" s="113">
        <v>0</v>
      </c>
    </row>
    <row r="47" spans="1:6" ht="15">
      <c r="A47" s="103"/>
      <c r="B47" s="96"/>
      <c r="C47" s="3" t="s">
        <v>3</v>
      </c>
      <c r="D47" s="122" t="s">
        <v>55</v>
      </c>
      <c r="E47" s="126">
        <v>34040</v>
      </c>
      <c r="F47" s="113">
        <v>51067.32</v>
      </c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>
        <v>0</v>
      </c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>
        <v>0</v>
      </c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>
        <v>0</v>
      </c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>
        <v>0</v>
      </c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>
        <v>0</v>
      </c>
    </row>
    <row r="54" spans="1:7" ht="15">
      <c r="A54" s="103"/>
      <c r="B54" s="96"/>
      <c r="C54" s="3"/>
      <c r="D54" s="24" t="s">
        <v>61</v>
      </c>
      <c r="E54" s="15">
        <f>E44+E48+E53</f>
        <v>34041</v>
      </c>
      <c r="F54" s="17">
        <f>F44+F48+F53</f>
        <v>51068.32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19004538.91</v>
      </c>
      <c r="F56" s="15">
        <f>F19+F41+F54</f>
        <v>17570828.699999999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219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127257.64</v>
      </c>
      <c r="F62" s="11">
        <f>SUM(F63:F65)</f>
        <v>122274.9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>
        <v>0</v>
      </c>
    </row>
    <row r="64" spans="1:7" ht="15">
      <c r="A64" s="103"/>
      <c r="B64" s="96"/>
      <c r="C64" s="3" t="s">
        <v>2</v>
      </c>
      <c r="D64" s="25" t="s">
        <v>68</v>
      </c>
      <c r="E64" s="126">
        <v>127257.64</v>
      </c>
      <c r="F64" s="113">
        <v>122274.9</v>
      </c>
    </row>
    <row r="65" spans="1:6" ht="15">
      <c r="A65" s="103"/>
      <c r="B65" s="96"/>
      <c r="C65" s="3" t="s">
        <v>3</v>
      </c>
      <c r="D65" s="25" t="s">
        <v>69</v>
      </c>
      <c r="E65" s="126">
        <v>0</v>
      </c>
      <c r="F65" s="113">
        <v>0</v>
      </c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2295895.79</v>
      </c>
      <c r="F66" s="11">
        <f>SUM(F67:F70)</f>
        <v>961973.67</v>
      </c>
    </row>
    <row r="67" spans="1:6" ht="15">
      <c r="A67" s="103"/>
      <c r="B67" s="96"/>
      <c r="C67" s="3" t="s">
        <v>1</v>
      </c>
      <c r="D67" s="25" t="s">
        <v>71</v>
      </c>
      <c r="E67" s="126">
        <v>2183127.2000000002</v>
      </c>
      <c r="F67" s="113">
        <v>794553.08</v>
      </c>
    </row>
    <row r="68" spans="1:6" ht="15">
      <c r="A68" s="103"/>
      <c r="B68" s="96"/>
      <c r="C68" s="3" t="s">
        <v>2</v>
      </c>
      <c r="D68" s="25" t="s">
        <v>53</v>
      </c>
      <c r="E68" s="126">
        <v>0</v>
      </c>
      <c r="F68" s="113">
        <v>0</v>
      </c>
    </row>
    <row r="69" spans="1:6" ht="15">
      <c r="A69" s="103"/>
      <c r="B69" s="96"/>
      <c r="C69" s="3" t="s">
        <v>3</v>
      </c>
      <c r="D69" s="122" t="s">
        <v>54</v>
      </c>
      <c r="E69" s="126">
        <v>112768.59</v>
      </c>
      <c r="F69" s="113">
        <v>167420.59</v>
      </c>
    </row>
    <row r="70" spans="1:6" ht="15">
      <c r="A70" s="103"/>
      <c r="B70" s="96"/>
      <c r="C70" s="3" t="s">
        <v>5</v>
      </c>
      <c r="D70" s="25" t="s">
        <v>72</v>
      </c>
      <c r="E70" s="126">
        <v>0</v>
      </c>
      <c r="F70" s="113">
        <v>0</v>
      </c>
    </row>
    <row r="71" spans="1:6" ht="15">
      <c r="A71" s="103"/>
      <c r="B71" s="96">
        <v>3</v>
      </c>
      <c r="C71" s="3"/>
      <c r="D71" s="22" t="s">
        <v>73</v>
      </c>
      <c r="E71" s="126">
        <v>540802.28</v>
      </c>
      <c r="F71" s="113">
        <v>387462.71</v>
      </c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839404.35</v>
      </c>
      <c r="F72" s="11">
        <f>SUM(F73:F75)</f>
        <v>140719.65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>
        <v>0</v>
      </c>
    </row>
    <row r="74" spans="1:6" ht="15">
      <c r="A74" s="103"/>
      <c r="B74" s="96"/>
      <c r="C74" s="3" t="s">
        <v>2</v>
      </c>
      <c r="D74" s="25" t="s">
        <v>76</v>
      </c>
      <c r="E74" s="126">
        <v>326.39999999999998</v>
      </c>
      <c r="F74" s="113">
        <v>326.39999999999998</v>
      </c>
    </row>
    <row r="75" spans="1:6" ht="15">
      <c r="A75" s="103"/>
      <c r="B75" s="96"/>
      <c r="C75" s="3" t="s">
        <v>3</v>
      </c>
      <c r="D75" s="122" t="s">
        <v>77</v>
      </c>
      <c r="E75" s="126">
        <v>839077.95</v>
      </c>
      <c r="F75" s="115">
        <v>140393.25</v>
      </c>
    </row>
    <row r="76" spans="1:6" ht="15">
      <c r="A76" s="103"/>
      <c r="B76" s="96"/>
      <c r="C76" s="3"/>
      <c r="D76" s="24" t="s">
        <v>78</v>
      </c>
      <c r="E76" s="129">
        <f>E62+E66+E71+E72</f>
        <v>3803360.06</v>
      </c>
      <c r="F76" s="15">
        <f>F62+F66+F71+F72</f>
        <v>1612430.93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1662502.34</v>
      </c>
      <c r="F84" s="11">
        <f>SUM(F85:F86)</f>
        <v>675507.41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1662502.34</v>
      </c>
      <c r="F85" s="113">
        <v>675507.41</v>
      </c>
    </row>
    <row r="86" spans="1:6" ht="15" customHeight="1">
      <c r="A86" s="103"/>
      <c r="B86" s="96"/>
      <c r="C86" s="3" t="s">
        <v>2</v>
      </c>
      <c r="D86" s="25" t="s">
        <v>85</v>
      </c>
      <c r="E86" s="126">
        <v>0</v>
      </c>
      <c r="F86" s="113">
        <v>0</v>
      </c>
    </row>
    <row r="87" spans="1:6" ht="15">
      <c r="A87" s="103"/>
      <c r="B87" s="96">
        <v>2</v>
      </c>
      <c r="C87" s="3"/>
      <c r="D87" s="22" t="s">
        <v>86</v>
      </c>
      <c r="E87" s="126">
        <v>0</v>
      </c>
      <c r="F87" s="113">
        <v>0</v>
      </c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>
        <v>0</v>
      </c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1662502.34</v>
      </c>
      <c r="F90" s="15">
        <f>F84+F87+F88+F89</f>
        <v>675507.41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5465862.4000000004</v>
      </c>
      <c r="F91" s="15">
        <f>F60+F76+F81+F90</f>
        <v>2287938.34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24470401.309999999</v>
      </c>
      <c r="F98" s="15">
        <f>F9+F56+F91+F96</f>
        <v>19858767.039999999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0"/>
  <sheetViews>
    <sheetView showZeros="0" zoomScale="70" zoomScaleNormal="7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E7" sqref="E7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8" t="s">
        <v>297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7" t="s">
        <v>96</v>
      </c>
      <c r="B3" s="157"/>
      <c r="C3" s="157"/>
      <c r="D3" s="157"/>
      <c r="E3" s="157"/>
      <c r="F3" s="157"/>
    </row>
    <row r="4" spans="1:7" ht="5.0999999999999996" customHeight="1">
      <c r="A4" s="5"/>
    </row>
    <row r="5" spans="1:7" ht="15.75" customHeight="1">
      <c r="A5" s="31"/>
      <c r="B5" s="133"/>
      <c r="C5" s="18"/>
      <c r="D5" s="158" t="s">
        <v>97</v>
      </c>
      <c r="E5" s="155">
        <v>44196</v>
      </c>
      <c r="F5" s="155">
        <v>43830</v>
      </c>
    </row>
    <row r="6" spans="1:7" ht="15">
      <c r="A6" s="32"/>
      <c r="B6" s="134"/>
      <c r="C6" s="6"/>
      <c r="D6" s="159"/>
      <c r="E6" s="156"/>
      <c r="F6" s="156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-4795337.05</v>
      </c>
      <c r="F8" s="113">
        <v>-4017970.13</v>
      </c>
    </row>
    <row r="9" spans="1:7" ht="15">
      <c r="A9" s="33" t="s">
        <v>22</v>
      </c>
      <c r="B9" s="137"/>
      <c r="C9" s="3"/>
      <c r="D9" s="96" t="s">
        <v>100</v>
      </c>
      <c r="E9" s="113">
        <f>SUM(E10:E14)</f>
        <v>12667069.880000001</v>
      </c>
      <c r="F9" s="113">
        <f>SUM(F10:F14)</f>
        <v>11635369</v>
      </c>
    </row>
    <row r="10" spans="1:7" ht="15">
      <c r="A10" s="33"/>
      <c r="B10" s="137" t="s">
        <v>1</v>
      </c>
      <c r="C10" s="3"/>
      <c r="D10" s="138" t="s">
        <v>101</v>
      </c>
      <c r="E10" s="113">
        <v>0</v>
      </c>
      <c r="F10" s="113">
        <v>-153866.93</v>
      </c>
    </row>
    <row r="11" spans="1:7" ht="15">
      <c r="A11" s="33"/>
      <c r="B11" s="137" t="s">
        <v>2</v>
      </c>
      <c r="C11" s="3"/>
      <c r="D11" s="138" t="s">
        <v>102</v>
      </c>
      <c r="E11" s="113">
        <v>0</v>
      </c>
      <c r="F11" s="113">
        <v>0</v>
      </c>
    </row>
    <row r="12" spans="1:7" ht="15">
      <c r="A12" s="33"/>
      <c r="B12" s="137" t="s">
        <v>3</v>
      </c>
      <c r="C12" s="3"/>
      <c r="D12" s="138" t="s">
        <v>103</v>
      </c>
      <c r="E12" s="113">
        <v>0</v>
      </c>
      <c r="F12" s="113">
        <v>0</v>
      </c>
    </row>
    <row r="13" spans="1:7" ht="30">
      <c r="A13" s="33"/>
      <c r="B13" s="137" t="s">
        <v>5</v>
      </c>
      <c r="C13" s="3"/>
      <c r="D13" s="139" t="s">
        <v>221</v>
      </c>
      <c r="E13" s="152">
        <v>12667069.880000001</v>
      </c>
      <c r="F13" s="152">
        <v>11789235.93</v>
      </c>
    </row>
    <row r="14" spans="1:7" ht="15">
      <c r="A14" s="33"/>
      <c r="B14" s="137" t="s">
        <v>7</v>
      </c>
      <c r="C14" s="3"/>
      <c r="D14" s="138" t="s">
        <v>222</v>
      </c>
      <c r="E14" s="113">
        <v>0</v>
      </c>
      <c r="F14" s="113">
        <v>0</v>
      </c>
    </row>
    <row r="15" spans="1:7" ht="15">
      <c r="A15" s="33" t="s">
        <v>32</v>
      </c>
      <c r="B15" s="137"/>
      <c r="C15" s="3"/>
      <c r="D15" s="96" t="s">
        <v>104</v>
      </c>
      <c r="E15" s="113">
        <v>316110.65000000002</v>
      </c>
      <c r="F15" s="113">
        <v>245197.91</v>
      </c>
    </row>
    <row r="16" spans="1:7" ht="6.75" hidden="1" customHeight="1" thickBot="1">
      <c r="A16" s="33"/>
      <c r="B16" s="137"/>
      <c r="C16" s="3"/>
      <c r="D16" s="135"/>
      <c r="E16" s="43"/>
      <c r="F16" s="43"/>
    </row>
    <row r="17" spans="1:6" ht="15">
      <c r="A17" s="33"/>
      <c r="B17" s="137"/>
      <c r="C17" s="3"/>
      <c r="D17" s="140" t="s">
        <v>105</v>
      </c>
      <c r="E17" s="141">
        <f>E8+E9+E15</f>
        <v>8187843.4800000004</v>
      </c>
      <c r="F17" s="141">
        <f>F8+F9+F15</f>
        <v>7862596.7800000003</v>
      </c>
    </row>
    <row r="18" spans="1:6" ht="6.75" customHeight="1">
      <c r="A18" s="33"/>
      <c r="B18" s="137"/>
      <c r="C18" s="3"/>
      <c r="D18" s="96"/>
      <c r="E18" s="20"/>
      <c r="F18" s="20"/>
    </row>
    <row r="19" spans="1:6" ht="15">
      <c r="A19" s="33"/>
      <c r="B19" s="137"/>
      <c r="C19" s="3"/>
      <c r="D19" s="135" t="s">
        <v>106</v>
      </c>
      <c r="E19" s="11"/>
      <c r="F19" s="11"/>
    </row>
    <row r="20" spans="1:6" ht="15">
      <c r="A20" s="33"/>
      <c r="B20" s="137">
        <v>1</v>
      </c>
      <c r="C20" s="3"/>
      <c r="D20" s="96" t="s">
        <v>107</v>
      </c>
      <c r="E20" s="113">
        <v>0</v>
      </c>
      <c r="F20" s="113">
        <v>0</v>
      </c>
    </row>
    <row r="21" spans="1:6" ht="15">
      <c r="A21" s="33"/>
      <c r="B21" s="137">
        <v>2</v>
      </c>
      <c r="C21" s="3"/>
      <c r="D21" s="96" t="s">
        <v>108</v>
      </c>
      <c r="E21" s="113">
        <v>0</v>
      </c>
      <c r="F21" s="113">
        <v>0</v>
      </c>
    </row>
    <row r="22" spans="1:6" ht="15">
      <c r="A22" s="33"/>
      <c r="B22" s="137">
        <v>3</v>
      </c>
      <c r="C22" s="3"/>
      <c r="D22" s="96" t="s">
        <v>109</v>
      </c>
      <c r="E22" s="113">
        <v>49840.34</v>
      </c>
      <c r="F22" s="113">
        <v>42640.34</v>
      </c>
    </row>
    <row r="23" spans="1:6" ht="6.75" hidden="1" customHeight="1" thickBot="1">
      <c r="A23" s="33"/>
      <c r="B23" s="137"/>
      <c r="C23" s="3"/>
      <c r="D23" s="135"/>
      <c r="E23" s="43"/>
      <c r="F23" s="43"/>
    </row>
    <row r="24" spans="1:6" ht="15">
      <c r="A24" s="33"/>
      <c r="B24" s="137"/>
      <c r="C24" s="3"/>
      <c r="D24" s="140" t="s">
        <v>110</v>
      </c>
      <c r="E24" s="141">
        <v>49840.34</v>
      </c>
      <c r="F24" s="141">
        <v>42640.34</v>
      </c>
    </row>
    <row r="25" spans="1:6" ht="6.75" customHeight="1">
      <c r="A25" s="33"/>
      <c r="B25" s="137"/>
      <c r="C25" s="3"/>
      <c r="D25" s="140"/>
      <c r="E25" s="20"/>
      <c r="F25" s="20"/>
    </row>
    <row r="26" spans="1:6" ht="15">
      <c r="A26" s="33"/>
      <c r="B26" s="137"/>
      <c r="C26" s="3"/>
      <c r="D26" s="142" t="s">
        <v>111</v>
      </c>
      <c r="E26" s="115">
        <v>6889.99</v>
      </c>
      <c r="F26" s="115">
        <v>5046.42</v>
      </c>
    </row>
    <row r="27" spans="1:6" ht="15">
      <c r="A27" s="33"/>
      <c r="B27" s="137"/>
      <c r="C27" s="3"/>
      <c r="D27" s="140" t="s">
        <v>112</v>
      </c>
      <c r="E27" s="141">
        <f>E26</f>
        <v>6889.99</v>
      </c>
      <c r="F27" s="141">
        <f>F26</f>
        <v>5046.42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35" t="s">
        <v>220</v>
      </c>
      <c r="E29" s="11"/>
      <c r="F29" s="11"/>
    </row>
    <row r="30" spans="1:6" ht="15">
      <c r="A30" s="33"/>
      <c r="B30" s="137">
        <v>1</v>
      </c>
      <c r="C30" s="3"/>
      <c r="D30" s="96" t="s">
        <v>113</v>
      </c>
      <c r="E30" s="113">
        <f>SUM(E31:E34)</f>
        <v>3153516.63</v>
      </c>
      <c r="F30" s="113">
        <f>SUM(F31:F34)</f>
        <v>2612181.54</v>
      </c>
    </row>
    <row r="31" spans="1:6" ht="15">
      <c r="A31" s="33"/>
      <c r="B31" s="137"/>
      <c r="C31" s="3" t="s">
        <v>114</v>
      </c>
      <c r="D31" s="138" t="s">
        <v>115</v>
      </c>
      <c r="E31" s="113">
        <v>0</v>
      </c>
      <c r="F31" s="113">
        <v>0</v>
      </c>
    </row>
    <row r="32" spans="1:6" ht="15">
      <c r="A32" s="33"/>
      <c r="B32" s="137"/>
      <c r="C32" s="3" t="s">
        <v>2</v>
      </c>
      <c r="D32" s="138" t="s">
        <v>116</v>
      </c>
      <c r="E32" s="113">
        <v>0</v>
      </c>
      <c r="F32" s="113">
        <v>0</v>
      </c>
    </row>
    <row r="33" spans="1:6" ht="15">
      <c r="A33" s="33"/>
      <c r="B33" s="137"/>
      <c r="C33" s="3" t="s">
        <v>3</v>
      </c>
      <c r="D33" s="138" t="s">
        <v>117</v>
      </c>
      <c r="E33" s="113">
        <v>0</v>
      </c>
      <c r="F33" s="113">
        <v>0</v>
      </c>
    </row>
    <row r="34" spans="1:6" ht="15">
      <c r="A34" s="33"/>
      <c r="B34" s="143"/>
      <c r="C34" s="3" t="s">
        <v>5</v>
      </c>
      <c r="D34" s="138" t="s">
        <v>118</v>
      </c>
      <c r="E34" s="113">
        <v>3153516.63</v>
      </c>
      <c r="F34" s="113">
        <v>2612181.54</v>
      </c>
    </row>
    <row r="35" spans="1:6" ht="15">
      <c r="A35" s="33"/>
      <c r="B35" s="137">
        <v>2</v>
      </c>
      <c r="C35" s="3"/>
      <c r="D35" s="96" t="s">
        <v>119</v>
      </c>
      <c r="E35" s="113">
        <v>1371187.24</v>
      </c>
      <c r="F35" s="113">
        <v>625508.19999999995</v>
      </c>
    </row>
    <row r="36" spans="1:6" ht="15">
      <c r="A36" s="33"/>
      <c r="B36" s="137">
        <v>3</v>
      </c>
      <c r="C36" s="3"/>
      <c r="D36" s="96" t="s">
        <v>120</v>
      </c>
      <c r="E36" s="113">
        <v>0</v>
      </c>
      <c r="F36" s="113">
        <v>0</v>
      </c>
    </row>
    <row r="37" spans="1:6" ht="15">
      <c r="A37" s="33"/>
      <c r="B37" s="137">
        <v>4</v>
      </c>
      <c r="C37" s="144"/>
      <c r="D37" s="117" t="s">
        <v>121</v>
      </c>
      <c r="E37" s="113">
        <f>SUM(E38:E42)</f>
        <v>1218831.8</v>
      </c>
      <c r="F37" s="113">
        <f>SUM(F38:F42)</f>
        <v>982163.8</v>
      </c>
    </row>
    <row r="38" spans="1:6" ht="15">
      <c r="A38" s="33"/>
      <c r="B38" s="143"/>
      <c r="C38" s="3" t="s">
        <v>1</v>
      </c>
      <c r="D38" s="139" t="s">
        <v>122</v>
      </c>
      <c r="E38" s="113"/>
      <c r="F38" s="113"/>
    </row>
    <row r="39" spans="1:6" ht="15">
      <c r="A39" s="33"/>
      <c r="B39" s="143"/>
      <c r="C39" s="3" t="s">
        <v>2</v>
      </c>
      <c r="D39" s="139" t="s">
        <v>57</v>
      </c>
      <c r="E39" s="113">
        <v>587700.34</v>
      </c>
      <c r="F39" s="113">
        <v>519087.67</v>
      </c>
    </row>
    <row r="40" spans="1:6" ht="15">
      <c r="A40" s="33"/>
      <c r="B40" s="137"/>
      <c r="C40" s="3" t="s">
        <v>3</v>
      </c>
      <c r="D40" s="138" t="s">
        <v>53</v>
      </c>
      <c r="E40" s="113">
        <v>0</v>
      </c>
      <c r="F40" s="113">
        <v>0</v>
      </c>
    </row>
    <row r="41" spans="1:6" ht="15">
      <c r="A41" s="33"/>
      <c r="B41" s="137"/>
      <c r="C41" s="3" t="s">
        <v>5</v>
      </c>
      <c r="D41" s="138" t="s">
        <v>54</v>
      </c>
      <c r="E41" s="113">
        <v>238262.62</v>
      </c>
      <c r="F41" s="113">
        <v>191569.1</v>
      </c>
    </row>
    <row r="42" spans="1:6" ht="15">
      <c r="A42" s="33"/>
      <c r="B42" s="137"/>
      <c r="C42" s="3" t="s">
        <v>7</v>
      </c>
      <c r="D42" s="138" t="s">
        <v>55</v>
      </c>
      <c r="E42" s="113">
        <v>392868.84</v>
      </c>
      <c r="F42" s="113">
        <v>271507.03000000003</v>
      </c>
    </row>
    <row r="43" spans="1:6" ht="15">
      <c r="A43" s="33"/>
      <c r="B43" s="137">
        <v>5</v>
      </c>
      <c r="C43" s="3"/>
      <c r="D43" s="96" t="s">
        <v>123</v>
      </c>
      <c r="E43" s="113">
        <f>SUM(E44:E47)</f>
        <v>362433</v>
      </c>
      <c r="F43" s="113">
        <f>SUM(F44:F47)</f>
        <v>344848.75</v>
      </c>
    </row>
    <row r="44" spans="1:6" ht="15">
      <c r="A44" s="33"/>
      <c r="B44" s="137"/>
      <c r="C44" s="3" t="s">
        <v>1</v>
      </c>
      <c r="D44" s="138" t="s">
        <v>124</v>
      </c>
      <c r="E44" s="113">
        <v>64710.61</v>
      </c>
      <c r="F44" s="113">
        <v>70417.95</v>
      </c>
    </row>
    <row r="45" spans="1:6" ht="15">
      <c r="A45" s="33"/>
      <c r="B45" s="137"/>
      <c r="C45" s="3" t="s">
        <v>2</v>
      </c>
      <c r="D45" s="138" t="s">
        <v>125</v>
      </c>
      <c r="E45" s="113">
        <v>2208.34</v>
      </c>
      <c r="F45" s="113">
        <v>0</v>
      </c>
    </row>
    <row r="46" spans="1:6" ht="15">
      <c r="A46" s="33"/>
      <c r="B46" s="137"/>
      <c r="C46" s="3" t="s">
        <v>3</v>
      </c>
      <c r="D46" s="138" t="s">
        <v>76</v>
      </c>
      <c r="E46" s="113"/>
      <c r="F46" s="113"/>
    </row>
    <row r="47" spans="1:6" ht="15">
      <c r="A47" s="33"/>
      <c r="B47" s="137"/>
      <c r="C47" s="3" t="s">
        <v>5</v>
      </c>
      <c r="D47" s="138" t="s">
        <v>77</v>
      </c>
      <c r="E47" s="115">
        <v>295514.05</v>
      </c>
      <c r="F47" s="115">
        <v>274430.8</v>
      </c>
    </row>
    <row r="48" spans="1:6" ht="15">
      <c r="A48" s="32"/>
      <c r="B48" s="134"/>
      <c r="C48" s="7"/>
      <c r="D48" s="140" t="s">
        <v>126</v>
      </c>
      <c r="E48" s="141">
        <f>E30+E35+E36+E37+E43</f>
        <v>6105968.6699999999</v>
      </c>
      <c r="F48" s="141">
        <f>F30+F35+F36+F37+F43</f>
        <v>4564702.29</v>
      </c>
    </row>
    <row r="49" spans="1:6" ht="5.0999999999999996" customHeight="1">
      <c r="A49" s="31"/>
      <c r="B49" s="133"/>
      <c r="C49" s="19"/>
      <c r="D49" s="35"/>
      <c r="E49" s="110"/>
      <c r="F49" s="20"/>
    </row>
    <row r="50" spans="1:6" ht="15">
      <c r="A50" s="33"/>
      <c r="B50" s="137"/>
      <c r="C50" s="3"/>
      <c r="D50" s="109" t="s">
        <v>127</v>
      </c>
      <c r="E50" s="111"/>
      <c r="F50" s="11"/>
    </row>
    <row r="51" spans="1:6" ht="15">
      <c r="A51" s="33" t="s">
        <v>0</v>
      </c>
      <c r="B51" s="137"/>
      <c r="C51" s="3"/>
      <c r="D51" s="22" t="s">
        <v>128</v>
      </c>
      <c r="E51" s="112">
        <v>0</v>
      </c>
      <c r="F51" s="113">
        <v>0</v>
      </c>
    </row>
    <row r="52" spans="1:6" ht="15">
      <c r="A52" s="33" t="s">
        <v>22</v>
      </c>
      <c r="B52" s="137"/>
      <c r="C52" s="3"/>
      <c r="D52" s="22" t="s">
        <v>129</v>
      </c>
      <c r="E52" s="112">
        <f>E53+E56+E57</f>
        <v>10119858.83</v>
      </c>
      <c r="F52" s="113">
        <f>F53+F56+F57</f>
        <v>7383781.21</v>
      </c>
    </row>
    <row r="53" spans="1:6" ht="15">
      <c r="A53" s="33"/>
      <c r="B53" s="137">
        <v>1</v>
      </c>
      <c r="C53" s="3"/>
      <c r="D53" s="22" t="s">
        <v>144</v>
      </c>
      <c r="E53" s="112">
        <f>SUM(E54:E55)</f>
        <v>10119858.83</v>
      </c>
      <c r="F53" s="113">
        <f>SUM(F54:F55)</f>
        <v>7383781.21</v>
      </c>
    </row>
    <row r="54" spans="1:6" ht="15">
      <c r="A54" s="33"/>
      <c r="B54" s="137"/>
      <c r="C54" s="3" t="s">
        <v>1</v>
      </c>
      <c r="D54" s="22" t="s">
        <v>143</v>
      </c>
      <c r="E54" s="112">
        <v>10060523.619999999</v>
      </c>
      <c r="F54" s="113">
        <v>7322932.9400000004</v>
      </c>
    </row>
    <row r="55" spans="1:6" ht="15">
      <c r="A55" s="33"/>
      <c r="B55" s="137"/>
      <c r="C55" s="3" t="s">
        <v>2</v>
      </c>
      <c r="D55" s="22" t="s">
        <v>6</v>
      </c>
      <c r="E55" s="112">
        <v>59335.21</v>
      </c>
      <c r="F55" s="113">
        <v>60848.27</v>
      </c>
    </row>
    <row r="56" spans="1:6" ht="15">
      <c r="A56" s="33"/>
      <c r="B56" s="137">
        <v>2</v>
      </c>
      <c r="C56" s="3"/>
      <c r="D56" s="22" t="s">
        <v>130</v>
      </c>
      <c r="E56" s="112">
        <v>0</v>
      </c>
      <c r="F56" s="113">
        <v>0</v>
      </c>
    </row>
    <row r="57" spans="1:6" ht="15">
      <c r="A57" s="33"/>
      <c r="B57" s="137">
        <v>3</v>
      </c>
      <c r="C57" s="3"/>
      <c r="D57" s="22" t="s">
        <v>131</v>
      </c>
      <c r="E57" s="114">
        <v>0</v>
      </c>
      <c r="F57" s="115">
        <v>0</v>
      </c>
    </row>
    <row r="58" spans="1:6" ht="15">
      <c r="A58" s="33"/>
      <c r="B58" s="137"/>
      <c r="C58" s="3"/>
      <c r="D58" s="24" t="s">
        <v>132</v>
      </c>
      <c r="E58" s="141">
        <f>E51+E52</f>
        <v>10119858.83</v>
      </c>
      <c r="F58" s="141">
        <f>F51+F52</f>
        <v>7383781.21</v>
      </c>
    </row>
    <row r="59" spans="1:6" ht="0.75" customHeight="1">
      <c r="A59" s="33"/>
      <c r="B59" s="137"/>
      <c r="C59" s="3"/>
      <c r="D59" s="22"/>
      <c r="E59" s="128"/>
      <c r="F59" s="128"/>
    </row>
    <row r="60" spans="1:6" ht="15">
      <c r="A60" s="33"/>
      <c r="B60" s="137"/>
      <c r="C60" s="3"/>
      <c r="D60" s="24" t="s">
        <v>133</v>
      </c>
      <c r="E60" s="141">
        <f>+E58+E48+E27+E24+E17</f>
        <v>24470401.309999999</v>
      </c>
      <c r="F60" s="141">
        <f>+F58+F48+F27+F24+F17</f>
        <v>19858767.039999999</v>
      </c>
    </row>
    <row r="61" spans="1:6" ht="2.25" customHeight="1">
      <c r="A61" s="33"/>
      <c r="B61" s="137"/>
      <c r="C61" s="3"/>
      <c r="D61" s="24"/>
      <c r="E61" s="145"/>
      <c r="F61" s="145"/>
    </row>
    <row r="62" spans="1:6" ht="15">
      <c r="A62" s="33"/>
      <c r="B62" s="137"/>
      <c r="C62" s="3"/>
      <c r="D62" s="146" t="s">
        <v>134</v>
      </c>
      <c r="E62" s="11"/>
      <c r="F62" s="11"/>
    </row>
    <row r="63" spans="1:6" ht="15">
      <c r="A63" s="33"/>
      <c r="B63" s="137"/>
      <c r="C63" s="3"/>
      <c r="D63" s="22" t="s">
        <v>136</v>
      </c>
      <c r="E63" s="113">
        <v>0</v>
      </c>
      <c r="F63" s="113">
        <v>0</v>
      </c>
    </row>
    <row r="64" spans="1:6" ht="15">
      <c r="A64" s="33"/>
      <c r="B64" s="137"/>
      <c r="C64" s="3"/>
      <c r="D64" s="22" t="s">
        <v>137</v>
      </c>
      <c r="E64" s="113">
        <v>0</v>
      </c>
      <c r="F64" s="113">
        <v>0</v>
      </c>
    </row>
    <row r="65" spans="1:6" ht="15">
      <c r="A65" s="33"/>
      <c r="B65" s="137"/>
      <c r="C65" s="3"/>
      <c r="D65" s="22" t="s">
        <v>138</v>
      </c>
      <c r="E65" s="113">
        <v>0</v>
      </c>
      <c r="F65" s="113">
        <v>0</v>
      </c>
    </row>
    <row r="66" spans="1:6" ht="15">
      <c r="A66" s="33"/>
      <c r="B66" s="137"/>
      <c r="C66" s="3"/>
      <c r="D66" s="22" t="s">
        <v>139</v>
      </c>
      <c r="E66" s="113">
        <v>0</v>
      </c>
      <c r="F66" s="113">
        <v>0</v>
      </c>
    </row>
    <row r="67" spans="1:6" ht="15">
      <c r="A67" s="33"/>
      <c r="B67" s="137"/>
      <c r="C67" s="3"/>
      <c r="D67" s="22" t="s">
        <v>140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141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142</v>
      </c>
      <c r="E69" s="115">
        <v>0</v>
      </c>
      <c r="F69" s="115">
        <v>0</v>
      </c>
    </row>
    <row r="70" spans="1:6" ht="15">
      <c r="A70" s="32"/>
      <c r="B70" s="134"/>
      <c r="C70" s="7"/>
      <c r="D70" s="131" t="s">
        <v>135</v>
      </c>
      <c r="E70" s="141">
        <f>E63+E64+E65+E66+E67+E68+E69</f>
        <v>0</v>
      </c>
      <c r="F70" s="141">
        <f>F63+F64+F65+F66+F67+F68+F69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zoomScale="85" zoomScaleNormal="85" workbookViewId="0">
      <selection activeCell="A4" sqref="A4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297</v>
      </c>
      <c r="B1" s="29"/>
      <c r="C1" s="29"/>
      <c r="D1" s="29"/>
      <c r="E1" s="30"/>
    </row>
    <row r="3" spans="1:5" ht="21" customHeight="1">
      <c r="A3" s="157" t="s">
        <v>296</v>
      </c>
      <c r="B3" s="157"/>
      <c r="C3" s="157"/>
      <c r="D3" s="157"/>
      <c r="E3" s="162"/>
    </row>
    <row r="5" spans="1:5">
      <c r="A5" s="31"/>
      <c r="B5" s="18"/>
      <c r="C5" s="158" t="s">
        <v>145</v>
      </c>
      <c r="D5" s="160">
        <v>2020</v>
      </c>
      <c r="E5" s="160">
        <v>2019</v>
      </c>
    </row>
    <row r="6" spans="1:5">
      <c r="A6" s="32"/>
      <c r="B6" s="6"/>
      <c r="C6" s="159"/>
      <c r="D6" s="161"/>
      <c r="E6" s="161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146</v>
      </c>
      <c r="D8" s="11"/>
      <c r="E8" s="11"/>
    </row>
    <row r="9" spans="1:5">
      <c r="A9" s="33">
        <v>1</v>
      </c>
      <c r="B9" s="3"/>
      <c r="C9" s="22" t="s">
        <v>147</v>
      </c>
      <c r="D9" s="11">
        <v>1513014.9</v>
      </c>
      <c r="E9" s="11">
        <v>1553258.72</v>
      </c>
    </row>
    <row r="10" spans="1:5">
      <c r="A10" s="33">
        <v>2</v>
      </c>
      <c r="B10" s="3"/>
      <c r="C10" s="22" t="s">
        <v>148</v>
      </c>
      <c r="D10" s="11">
        <v>0</v>
      </c>
      <c r="E10" s="11">
        <v>0</v>
      </c>
    </row>
    <row r="11" spans="1:5">
      <c r="A11" s="33">
        <v>3</v>
      </c>
      <c r="B11" s="12"/>
      <c r="C11" s="22" t="s">
        <v>149</v>
      </c>
      <c r="D11" s="11">
        <f>SUM(D12:D14)</f>
        <v>624400.43999999994</v>
      </c>
      <c r="E11" s="11">
        <f>SUM(E12:E14)</f>
        <v>456067.04</v>
      </c>
    </row>
    <row r="12" spans="1:5">
      <c r="A12" s="33"/>
      <c r="B12" s="3" t="s">
        <v>1</v>
      </c>
      <c r="C12" s="25" t="s">
        <v>150</v>
      </c>
      <c r="D12" s="11">
        <v>420391.18</v>
      </c>
      <c r="E12" s="11">
        <v>51409.55</v>
      </c>
    </row>
    <row r="13" spans="1:5">
      <c r="A13" s="33"/>
      <c r="B13" s="3" t="s">
        <v>2</v>
      </c>
      <c r="C13" s="25" t="s">
        <v>151</v>
      </c>
      <c r="D13" s="11">
        <v>196684.97</v>
      </c>
      <c r="E13" s="11">
        <v>168059.65</v>
      </c>
    </row>
    <row r="14" spans="1:5">
      <c r="A14" s="33"/>
      <c r="B14" s="3" t="s">
        <v>3</v>
      </c>
      <c r="C14" s="25" t="s">
        <v>152</v>
      </c>
      <c r="D14" s="11">
        <v>7324.29</v>
      </c>
      <c r="E14" s="11">
        <v>236597.84</v>
      </c>
    </row>
    <row r="15" spans="1:5">
      <c r="A15" s="33">
        <v>4</v>
      </c>
      <c r="B15" s="3"/>
      <c r="C15" s="22" t="s">
        <v>153</v>
      </c>
      <c r="D15" s="11">
        <f>SUM(D16:D18)</f>
        <v>417668.29</v>
      </c>
      <c r="E15" s="11">
        <f>SUM(E16:E18)</f>
        <v>554561.99</v>
      </c>
    </row>
    <row r="16" spans="1:5">
      <c r="A16" s="33"/>
      <c r="B16" s="3" t="s">
        <v>1</v>
      </c>
      <c r="C16" s="25" t="s">
        <v>154</v>
      </c>
      <c r="D16" s="11">
        <v>283663.19</v>
      </c>
      <c r="E16" s="11">
        <v>343773.2</v>
      </c>
    </row>
    <row r="17" spans="1:5">
      <c r="A17" s="33"/>
      <c r="B17" s="3" t="s">
        <v>2</v>
      </c>
      <c r="C17" s="25" t="s">
        <v>155</v>
      </c>
      <c r="D17" s="11">
        <v>0</v>
      </c>
      <c r="E17" s="11">
        <v>0</v>
      </c>
    </row>
    <row r="18" spans="1:5">
      <c r="A18" s="33"/>
      <c r="B18" s="3" t="s">
        <v>3</v>
      </c>
      <c r="C18" s="25" t="s">
        <v>156</v>
      </c>
      <c r="D18" s="11">
        <v>134005.1</v>
      </c>
      <c r="E18" s="11">
        <v>210788.79</v>
      </c>
    </row>
    <row r="19" spans="1:5" ht="14.25" customHeight="1">
      <c r="A19" s="33">
        <v>5</v>
      </c>
      <c r="B19" s="3"/>
      <c r="C19" s="23" t="s">
        <v>157</v>
      </c>
      <c r="D19" s="11">
        <v>0</v>
      </c>
      <c r="E19" s="11">
        <v>0</v>
      </c>
    </row>
    <row r="20" spans="1:5">
      <c r="A20" s="33">
        <v>6</v>
      </c>
      <c r="B20" s="3"/>
      <c r="C20" s="23" t="s">
        <v>158</v>
      </c>
      <c r="D20" s="11">
        <v>0</v>
      </c>
      <c r="E20" s="11">
        <v>0</v>
      </c>
    </row>
    <row r="21" spans="1:5">
      <c r="A21" s="33">
        <v>7</v>
      </c>
      <c r="B21" s="3"/>
      <c r="C21" s="22" t="s">
        <v>159</v>
      </c>
      <c r="D21" s="11">
        <v>0</v>
      </c>
      <c r="E21" s="11">
        <v>0</v>
      </c>
    </row>
    <row r="22" spans="1:5">
      <c r="A22" s="33">
        <v>8</v>
      </c>
      <c r="B22" s="3"/>
      <c r="C22" s="22" t="s">
        <v>160</v>
      </c>
      <c r="D22" s="43">
        <v>78692.679999999993</v>
      </c>
      <c r="E22" s="43">
        <v>137952.63</v>
      </c>
    </row>
    <row r="23" spans="1:5">
      <c r="A23" s="33"/>
      <c r="B23" s="3"/>
      <c r="C23" s="24" t="s">
        <v>161</v>
      </c>
      <c r="D23" s="15">
        <f>+D9+D10+D11+D15+D19+D20+D21+D22</f>
        <v>2633776.31</v>
      </c>
      <c r="E23" s="15">
        <f>+E9+E10+E11+E15+E19+E20+E21+E22</f>
        <v>2701840.38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162</v>
      </c>
      <c r="D25" s="16"/>
      <c r="E25" s="16"/>
    </row>
    <row r="26" spans="1:5">
      <c r="A26" s="33">
        <v>9</v>
      </c>
      <c r="B26" s="3"/>
      <c r="C26" s="37" t="s">
        <v>163</v>
      </c>
      <c r="D26" s="11">
        <v>104973.35</v>
      </c>
      <c r="E26" s="11">
        <v>146362.43</v>
      </c>
    </row>
    <row r="27" spans="1:5">
      <c r="A27" s="33">
        <v>10</v>
      </c>
      <c r="B27" s="3"/>
      <c r="C27" s="22" t="s">
        <v>164</v>
      </c>
      <c r="D27" s="11">
        <v>373472.53</v>
      </c>
      <c r="E27" s="11">
        <v>455960.61</v>
      </c>
    </row>
    <row r="28" spans="1:5">
      <c r="A28" s="33">
        <v>11</v>
      </c>
      <c r="B28" s="3"/>
      <c r="C28" s="22" t="s">
        <v>165</v>
      </c>
      <c r="D28" s="11">
        <v>5130</v>
      </c>
      <c r="E28" s="11">
        <v>5215</v>
      </c>
    </row>
    <row r="29" spans="1:5">
      <c r="A29" s="33">
        <v>12</v>
      </c>
      <c r="B29" s="3"/>
      <c r="C29" s="22" t="s">
        <v>166</v>
      </c>
      <c r="D29" s="11">
        <f>SUM(D30:D32)</f>
        <v>924298.52</v>
      </c>
      <c r="E29" s="11">
        <f>SUM(E30:E32)</f>
        <v>813162.33</v>
      </c>
    </row>
    <row r="30" spans="1:5">
      <c r="A30" s="33"/>
      <c r="B30" s="3" t="s">
        <v>1</v>
      </c>
      <c r="C30" s="25" t="s">
        <v>167</v>
      </c>
      <c r="D30" s="11">
        <v>924298.52</v>
      </c>
      <c r="E30" s="11">
        <v>813162.33</v>
      </c>
    </row>
    <row r="31" spans="1:5">
      <c r="A31" s="33"/>
      <c r="B31" s="3" t="s">
        <v>2</v>
      </c>
      <c r="C31" s="25" t="s">
        <v>168</v>
      </c>
      <c r="D31" s="11">
        <v>0</v>
      </c>
      <c r="E31" s="11">
        <v>0</v>
      </c>
    </row>
    <row r="32" spans="1:5">
      <c r="A32" s="33"/>
      <c r="B32" s="3" t="s">
        <v>3</v>
      </c>
      <c r="C32" s="25" t="s">
        <v>169</v>
      </c>
      <c r="D32" s="11">
        <v>0</v>
      </c>
      <c r="E32" s="11">
        <v>0</v>
      </c>
    </row>
    <row r="33" spans="1:5">
      <c r="A33" s="33">
        <v>13</v>
      </c>
      <c r="B33" s="3"/>
      <c r="C33" s="22" t="s">
        <v>170</v>
      </c>
      <c r="D33" s="11">
        <v>266948.99</v>
      </c>
      <c r="E33" s="11">
        <v>257572.67</v>
      </c>
    </row>
    <row r="34" spans="1:5">
      <c r="A34" s="33">
        <v>14</v>
      </c>
      <c r="B34" s="3"/>
      <c r="C34" s="22" t="s">
        <v>171</v>
      </c>
      <c r="D34" s="11">
        <f>SUM(D35:D38)</f>
        <v>602907.36</v>
      </c>
      <c r="E34" s="11">
        <f>SUM(E35:E38)</f>
        <v>530559.09</v>
      </c>
    </row>
    <row r="35" spans="1:5">
      <c r="A35" s="33" t="s">
        <v>4</v>
      </c>
      <c r="B35" s="3" t="s">
        <v>1</v>
      </c>
      <c r="C35" s="25" t="s">
        <v>172</v>
      </c>
      <c r="D35" s="11">
        <v>15371.75</v>
      </c>
      <c r="E35" s="11">
        <v>14398.27</v>
      </c>
    </row>
    <row r="36" spans="1:5">
      <c r="A36" s="33"/>
      <c r="B36" s="3" t="s">
        <v>2</v>
      </c>
      <c r="C36" s="25" t="s">
        <v>173</v>
      </c>
      <c r="D36" s="11">
        <v>540722.1</v>
      </c>
      <c r="E36" s="11">
        <v>481842.95</v>
      </c>
    </row>
    <row r="37" spans="1:5">
      <c r="A37" s="33"/>
      <c r="B37" s="3" t="s">
        <v>3</v>
      </c>
      <c r="C37" s="25" t="s">
        <v>174</v>
      </c>
      <c r="D37" s="11">
        <v>0</v>
      </c>
      <c r="E37" s="11">
        <v>0</v>
      </c>
    </row>
    <row r="38" spans="1:5">
      <c r="A38" s="33"/>
      <c r="B38" s="3" t="s">
        <v>5</v>
      </c>
      <c r="C38" s="25" t="s">
        <v>175</v>
      </c>
      <c r="D38" s="11">
        <v>46813.51</v>
      </c>
      <c r="E38" s="11">
        <v>34317.870000000003</v>
      </c>
    </row>
    <row r="39" spans="1:5">
      <c r="A39" s="33">
        <v>15</v>
      </c>
      <c r="B39" s="3"/>
      <c r="C39" s="37" t="s">
        <v>176</v>
      </c>
      <c r="D39" s="11">
        <v>0</v>
      </c>
      <c r="E39" s="11">
        <v>0</v>
      </c>
    </row>
    <row r="40" spans="1:5">
      <c r="A40" s="33">
        <v>16</v>
      </c>
      <c r="B40" s="3"/>
      <c r="C40" s="37" t="s">
        <v>177</v>
      </c>
      <c r="D40" s="11">
        <v>7200</v>
      </c>
      <c r="E40" s="11">
        <v>0</v>
      </c>
    </row>
    <row r="41" spans="1:5">
      <c r="A41" s="33">
        <v>17</v>
      </c>
      <c r="B41" s="3"/>
      <c r="C41" s="37" t="s">
        <v>178</v>
      </c>
      <c r="D41" s="11">
        <v>1843.57</v>
      </c>
      <c r="E41" s="11">
        <v>1412.1</v>
      </c>
    </row>
    <row r="42" spans="1:5">
      <c r="A42" s="33">
        <v>18</v>
      </c>
      <c r="B42" s="3"/>
      <c r="C42" s="37" t="s">
        <v>179</v>
      </c>
      <c r="D42" s="43">
        <v>53139.33</v>
      </c>
      <c r="E42" s="43">
        <v>57783.93</v>
      </c>
    </row>
    <row r="43" spans="1:5">
      <c r="A43" s="33"/>
      <c r="B43" s="3"/>
      <c r="C43" s="24" t="s">
        <v>180</v>
      </c>
      <c r="D43" s="34">
        <f>+D26+D27+D28+D29+D33+D34+D39+D40+D41+D42</f>
        <v>2339913.65</v>
      </c>
      <c r="E43" s="34">
        <f>+E26+E27+E28+E29+E33+E34+E39+E40+E41+E42</f>
        <v>2268028.16</v>
      </c>
    </row>
    <row r="44" spans="1:5">
      <c r="A44" s="33"/>
      <c r="B44" s="3"/>
      <c r="C44" s="38" t="s">
        <v>181</v>
      </c>
      <c r="D44" s="15">
        <f>+D23-D43</f>
        <v>293862.65999999997</v>
      </c>
      <c r="E44" s="15">
        <f>+E23-E43</f>
        <v>433812.22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182</v>
      </c>
      <c r="D46" s="16"/>
      <c r="E46" s="16"/>
    </row>
    <row r="47" spans="1:5">
      <c r="A47" s="33"/>
      <c r="B47" s="3"/>
      <c r="C47" s="21" t="s">
        <v>183</v>
      </c>
      <c r="D47" s="16"/>
      <c r="E47" s="16"/>
    </row>
    <row r="48" spans="1:5">
      <c r="A48" s="33">
        <v>19</v>
      </c>
      <c r="B48" s="3"/>
      <c r="C48" s="22" t="s">
        <v>184</v>
      </c>
      <c r="D48" s="11">
        <f>SUM(D49:D51)</f>
        <v>0</v>
      </c>
      <c r="E48" s="11">
        <f>SUM(E49:E51)</f>
        <v>0</v>
      </c>
    </row>
    <row r="49" spans="1:5">
      <c r="A49" s="33"/>
      <c r="B49" s="3" t="s">
        <v>1</v>
      </c>
      <c r="C49" s="25" t="s">
        <v>185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186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0</v>
      </c>
    </row>
    <row r="52" spans="1:5">
      <c r="A52" s="33">
        <v>20</v>
      </c>
      <c r="B52" s="3"/>
      <c r="C52" s="22" t="s">
        <v>187</v>
      </c>
      <c r="D52" s="43">
        <v>0</v>
      </c>
      <c r="E52" s="43">
        <v>0.67</v>
      </c>
    </row>
    <row r="53" spans="1:5">
      <c r="A53" s="33"/>
      <c r="B53" s="3"/>
      <c r="C53" s="24" t="s">
        <v>188</v>
      </c>
      <c r="D53" s="13">
        <f>+D48+D52</f>
        <v>0</v>
      </c>
      <c r="E53" s="13">
        <f>+E48+E52</f>
        <v>0.67</v>
      </c>
    </row>
    <row r="54" spans="1:5">
      <c r="A54" s="33"/>
      <c r="B54" s="3"/>
      <c r="C54" s="21" t="s">
        <v>189</v>
      </c>
      <c r="D54" s="14"/>
      <c r="E54" s="14"/>
    </row>
    <row r="55" spans="1:5">
      <c r="A55" s="33">
        <v>21</v>
      </c>
      <c r="B55" s="3"/>
      <c r="C55" s="22" t="s">
        <v>190</v>
      </c>
      <c r="D55" s="11">
        <f>SUM(D56:D57)</f>
        <v>115714.66</v>
      </c>
      <c r="E55" s="11">
        <f>SUM(E56:E57)</f>
        <v>129027.73</v>
      </c>
    </row>
    <row r="56" spans="1:5">
      <c r="A56" s="33"/>
      <c r="B56" s="3" t="s">
        <v>1</v>
      </c>
      <c r="C56" s="25" t="s">
        <v>191</v>
      </c>
      <c r="D56" s="11">
        <v>115714.66</v>
      </c>
      <c r="E56" s="11">
        <v>129027.73</v>
      </c>
    </row>
    <row r="57" spans="1:5">
      <c r="A57" s="33"/>
      <c r="B57" s="3" t="s">
        <v>2</v>
      </c>
      <c r="C57" s="25" t="s">
        <v>192</v>
      </c>
      <c r="D57" s="43">
        <v>0</v>
      </c>
      <c r="E57" s="43">
        <v>0</v>
      </c>
    </row>
    <row r="58" spans="1:5">
      <c r="A58" s="33"/>
      <c r="B58" s="3"/>
      <c r="C58" s="24" t="s">
        <v>193</v>
      </c>
      <c r="D58" s="14">
        <f>+D55</f>
        <v>115714.66</v>
      </c>
      <c r="E58" s="14">
        <f>+E55</f>
        <v>129027.73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194</v>
      </c>
      <c r="D60" s="15">
        <f>+D53-D58</f>
        <v>-115714.66</v>
      </c>
      <c r="E60" s="15">
        <f>+E53-E58</f>
        <v>-129027.06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195</v>
      </c>
      <c r="D62" s="17"/>
      <c r="E62" s="17"/>
    </row>
    <row r="63" spans="1:5">
      <c r="A63" s="33">
        <v>22</v>
      </c>
      <c r="B63" s="3"/>
      <c r="C63" s="26" t="s">
        <v>196</v>
      </c>
      <c r="D63" s="11">
        <v>0</v>
      </c>
      <c r="E63" s="11">
        <v>0</v>
      </c>
    </row>
    <row r="64" spans="1:5">
      <c r="A64" s="33">
        <v>23</v>
      </c>
      <c r="B64" s="3"/>
      <c r="C64" s="26" t="s">
        <v>197</v>
      </c>
      <c r="D64" s="43">
        <v>0</v>
      </c>
      <c r="E64" s="43">
        <v>0</v>
      </c>
    </row>
    <row r="65" spans="1:5">
      <c r="A65" s="33"/>
      <c r="B65" s="3"/>
      <c r="C65" s="24" t="s">
        <v>198</v>
      </c>
      <c r="D65" s="15">
        <f>+D63-D64</f>
        <v>0</v>
      </c>
      <c r="E65" s="15">
        <f>+E63-E64</f>
        <v>0</v>
      </c>
    </row>
    <row r="66" spans="1:5" ht="18.75" customHeight="1">
      <c r="A66" s="33"/>
      <c r="B66" s="3"/>
      <c r="C66" s="36" t="s">
        <v>199</v>
      </c>
      <c r="D66" s="14"/>
      <c r="E66" s="14"/>
    </row>
    <row r="67" spans="1:5">
      <c r="A67" s="33">
        <v>24</v>
      </c>
      <c r="B67" s="3"/>
      <c r="C67" s="26" t="s">
        <v>200</v>
      </c>
      <c r="D67" s="11">
        <f>SUM(D68:D72)</f>
        <v>167950.89</v>
      </c>
      <c r="E67" s="11">
        <f>SUM(E68:E72)</f>
        <v>91661.41</v>
      </c>
    </row>
    <row r="68" spans="1:5">
      <c r="A68" s="33"/>
      <c r="B68" s="3" t="s">
        <v>1</v>
      </c>
      <c r="C68" s="25" t="s">
        <v>215</v>
      </c>
      <c r="D68" s="11">
        <v>0</v>
      </c>
      <c r="E68" s="11">
        <v>0</v>
      </c>
    </row>
    <row r="69" spans="1:5">
      <c r="A69" s="33"/>
      <c r="B69" s="3" t="s">
        <v>2</v>
      </c>
      <c r="C69" s="40" t="s">
        <v>201</v>
      </c>
      <c r="D69" s="11">
        <v>0</v>
      </c>
      <c r="E69" s="11">
        <v>0</v>
      </c>
    </row>
    <row r="70" spans="1:5">
      <c r="A70" s="33" t="s">
        <v>4</v>
      </c>
      <c r="B70" s="3" t="s">
        <v>3</v>
      </c>
      <c r="C70" s="40" t="s">
        <v>202</v>
      </c>
      <c r="D70" s="11">
        <v>114830.89</v>
      </c>
      <c r="E70" s="11">
        <v>64095.31</v>
      </c>
    </row>
    <row r="71" spans="1:5">
      <c r="A71" s="33" t="s">
        <v>4</v>
      </c>
      <c r="B71" s="3" t="s">
        <v>5</v>
      </c>
      <c r="C71" s="25" t="s">
        <v>203</v>
      </c>
      <c r="D71" s="11">
        <v>53120</v>
      </c>
      <c r="E71" s="11">
        <v>27566.1</v>
      </c>
    </row>
    <row r="72" spans="1:5">
      <c r="A72" s="33"/>
      <c r="B72" s="3" t="s">
        <v>7</v>
      </c>
      <c r="C72" s="25" t="s">
        <v>204</v>
      </c>
      <c r="D72" s="43">
        <v>0</v>
      </c>
      <c r="E72" s="43">
        <v>0</v>
      </c>
    </row>
    <row r="73" spans="1:5">
      <c r="A73" s="33"/>
      <c r="B73" s="3"/>
      <c r="C73" s="24" t="s">
        <v>205</v>
      </c>
      <c r="D73" s="15">
        <f>+D67</f>
        <v>167950.89</v>
      </c>
      <c r="E73" s="15">
        <f>+E67</f>
        <v>91661.41</v>
      </c>
    </row>
    <row r="74" spans="1:5">
      <c r="A74" s="33">
        <v>25</v>
      </c>
      <c r="B74" s="3"/>
      <c r="C74" s="26" t="s">
        <v>206</v>
      </c>
      <c r="D74" s="20">
        <f>SUM(D75:D78)</f>
        <v>9269.7000000000007</v>
      </c>
      <c r="E74" s="20">
        <f>SUM(E75:E78)</f>
        <v>132622.70000000001</v>
      </c>
    </row>
    <row r="75" spans="1:5">
      <c r="A75" s="33"/>
      <c r="B75" s="3" t="s">
        <v>1</v>
      </c>
      <c r="C75" s="40" t="s">
        <v>207</v>
      </c>
      <c r="D75" s="11">
        <v>0</v>
      </c>
      <c r="E75" s="11">
        <v>0</v>
      </c>
    </row>
    <row r="76" spans="1:5">
      <c r="A76" s="33" t="s">
        <v>4</v>
      </c>
      <c r="B76" s="3" t="s">
        <v>2</v>
      </c>
      <c r="C76" s="40" t="s">
        <v>208</v>
      </c>
      <c r="D76" s="11">
        <v>9269.7000000000007</v>
      </c>
      <c r="E76" s="11">
        <v>132622.70000000001</v>
      </c>
    </row>
    <row r="77" spans="1:5">
      <c r="A77" s="33" t="s">
        <v>4</v>
      </c>
      <c r="B77" s="3" t="s">
        <v>3</v>
      </c>
      <c r="C77" s="25" t="s">
        <v>209</v>
      </c>
      <c r="D77" s="11">
        <v>0</v>
      </c>
      <c r="E77" s="11">
        <v>0</v>
      </c>
    </row>
    <row r="78" spans="1:5">
      <c r="A78" s="33" t="s">
        <v>4</v>
      </c>
      <c r="B78" s="3" t="s">
        <v>5</v>
      </c>
      <c r="C78" s="25" t="s">
        <v>210</v>
      </c>
      <c r="D78" s="43">
        <v>0</v>
      </c>
      <c r="E78" s="43">
        <v>0</v>
      </c>
    </row>
    <row r="79" spans="1:5">
      <c r="A79" s="33"/>
      <c r="B79" s="3"/>
      <c r="C79" s="24" t="s">
        <v>211</v>
      </c>
      <c r="D79" s="15">
        <f>+D74</f>
        <v>9269.7000000000007</v>
      </c>
      <c r="E79" s="15">
        <f>+E74</f>
        <v>132622.70000000001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212</v>
      </c>
      <c r="D81" s="15">
        <f>+D73-D79</f>
        <v>158681.19</v>
      </c>
      <c r="E81" s="15">
        <f>+E73-E79</f>
        <v>-40961.29</v>
      </c>
    </row>
    <row r="82" spans="1:5">
      <c r="A82" s="33"/>
      <c r="B82" s="3"/>
      <c r="C82" s="24" t="s">
        <v>213</v>
      </c>
      <c r="D82" s="13">
        <f>+D44+D60+D65+D81</f>
        <v>336829.19</v>
      </c>
      <c r="E82" s="13">
        <f>+E44+E60+E65+E81</f>
        <v>263823.87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239</v>
      </c>
      <c r="D84" s="43">
        <v>20718.54</v>
      </c>
      <c r="E84" s="43">
        <v>18625.96</v>
      </c>
    </row>
    <row r="85" spans="1:5">
      <c r="A85" s="32">
        <v>27</v>
      </c>
      <c r="B85" s="7"/>
      <c r="C85" s="42" t="s">
        <v>214</v>
      </c>
      <c r="D85" s="15">
        <f>+D82-D84</f>
        <v>316110.65000000002</v>
      </c>
      <c r="E85" s="15">
        <f>+E82-E84</f>
        <v>245197.91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tabSelected="1" zoomScale="70" zoomScaleNormal="70" zoomScaleSheetLayoutView="40" workbookViewId="0">
      <pane xSplit="2" ySplit="7" topLeftCell="C8" activePane="bottomRight" state="frozen"/>
      <selection activeCell="A3" sqref="A3:E3"/>
      <selection pane="topRight" activeCell="A3" sqref="A3:E3"/>
      <selection pane="bottomLeft" activeCell="A3" sqref="A3:E3"/>
      <selection pane="bottomRight" activeCell="F8" sqref="F8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63" t="s">
        <v>297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5"/>
      <c r="S1" s="191" t="s">
        <v>297</v>
      </c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5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66" t="s">
        <v>223</v>
      </c>
      <c r="B3" s="166"/>
      <c r="C3" s="166"/>
      <c r="D3" s="166"/>
      <c r="E3" s="166"/>
      <c r="F3" s="166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6" t="s">
        <v>223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1:32" ht="21" customHeight="1" thickBot="1">
      <c r="B4" s="46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T4" s="46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47" customFormat="1" ht="56.25" customHeight="1" thickBot="1">
      <c r="A5" s="170" t="s">
        <v>224</v>
      </c>
      <c r="B5" s="171"/>
      <c r="C5" s="176" t="s">
        <v>225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8"/>
      <c r="S5" s="170" t="s">
        <v>224</v>
      </c>
      <c r="T5" s="171"/>
      <c r="U5" s="179" t="s">
        <v>226</v>
      </c>
      <c r="V5" s="180"/>
      <c r="W5" s="179" t="s">
        <v>227</v>
      </c>
      <c r="X5" s="180"/>
      <c r="Y5" s="179" t="s">
        <v>228</v>
      </c>
      <c r="Z5" s="181"/>
      <c r="AA5" s="181"/>
      <c r="AB5" s="181"/>
      <c r="AC5" s="180"/>
      <c r="AD5" s="179" t="s">
        <v>229</v>
      </c>
      <c r="AE5" s="188"/>
      <c r="AF5" s="192" t="s">
        <v>230</v>
      </c>
    </row>
    <row r="6" spans="1:32" ht="53.25" customHeight="1" thickBot="1">
      <c r="A6" s="172"/>
      <c r="B6" s="173"/>
      <c r="C6" s="182" t="s">
        <v>231</v>
      </c>
      <c r="D6" s="183"/>
      <c r="E6" s="184" t="s">
        <v>232</v>
      </c>
      <c r="F6" s="182"/>
      <c r="G6" s="182"/>
      <c r="H6" s="185"/>
      <c r="I6" s="91" t="s">
        <v>233</v>
      </c>
      <c r="J6" s="93" t="s">
        <v>170</v>
      </c>
      <c r="K6" s="186" t="s">
        <v>171</v>
      </c>
      <c r="L6" s="187"/>
      <c r="M6" s="187"/>
      <c r="N6" s="188"/>
      <c r="O6" s="186" t="s">
        <v>234</v>
      </c>
      <c r="P6" s="188"/>
      <c r="Q6" s="94" t="s">
        <v>179</v>
      </c>
      <c r="R6" s="189" t="s">
        <v>235</v>
      </c>
      <c r="S6" s="172"/>
      <c r="T6" s="173"/>
      <c r="U6" s="92" t="s">
        <v>189</v>
      </c>
      <c r="V6" s="189" t="s">
        <v>236</v>
      </c>
      <c r="W6" s="91" t="s">
        <v>197</v>
      </c>
      <c r="X6" s="189" t="s">
        <v>237</v>
      </c>
      <c r="Y6" s="186" t="s">
        <v>206</v>
      </c>
      <c r="Z6" s="195"/>
      <c r="AA6" s="195"/>
      <c r="AB6" s="196"/>
      <c r="AC6" s="189" t="s">
        <v>238</v>
      </c>
      <c r="AD6" s="92" t="s">
        <v>239</v>
      </c>
      <c r="AE6" s="189" t="s">
        <v>240</v>
      </c>
      <c r="AF6" s="193"/>
    </row>
    <row r="7" spans="1:32" s="148" customFormat="1" ht="183" customHeight="1" thickBot="1">
      <c r="A7" s="174"/>
      <c r="B7" s="175"/>
      <c r="C7" s="47" t="s">
        <v>241</v>
      </c>
      <c r="D7" s="48" t="s">
        <v>176</v>
      </c>
      <c r="E7" s="49" t="s">
        <v>242</v>
      </c>
      <c r="F7" s="50" t="s">
        <v>167</v>
      </c>
      <c r="G7" s="50" t="s">
        <v>243</v>
      </c>
      <c r="H7" s="50" t="s">
        <v>169</v>
      </c>
      <c r="I7" s="51" t="s">
        <v>244</v>
      </c>
      <c r="J7" s="52" t="s">
        <v>170</v>
      </c>
      <c r="K7" s="49" t="s">
        <v>245</v>
      </c>
      <c r="L7" s="50" t="s">
        <v>246</v>
      </c>
      <c r="M7" s="50" t="s">
        <v>174</v>
      </c>
      <c r="N7" s="48" t="s">
        <v>175</v>
      </c>
      <c r="O7" s="49" t="s">
        <v>247</v>
      </c>
      <c r="P7" s="48" t="s">
        <v>178</v>
      </c>
      <c r="Q7" s="53" t="s">
        <v>179</v>
      </c>
      <c r="R7" s="190"/>
      <c r="S7" s="174"/>
      <c r="T7" s="175"/>
      <c r="U7" s="51" t="s">
        <v>190</v>
      </c>
      <c r="V7" s="190"/>
      <c r="W7" s="54" t="s">
        <v>197</v>
      </c>
      <c r="X7" s="190"/>
      <c r="Y7" s="49" t="s">
        <v>208</v>
      </c>
      <c r="Z7" s="50" t="s">
        <v>209</v>
      </c>
      <c r="AA7" s="50" t="s">
        <v>207</v>
      </c>
      <c r="AB7" s="48" t="s">
        <v>248</v>
      </c>
      <c r="AC7" s="190"/>
      <c r="AD7" s="51" t="s">
        <v>239</v>
      </c>
      <c r="AE7" s="190"/>
      <c r="AF7" s="194"/>
    </row>
    <row r="8" spans="1:32" ht="21" customHeight="1">
      <c r="A8" s="55" t="s">
        <v>249</v>
      </c>
      <c r="B8" s="56" t="s">
        <v>250</v>
      </c>
      <c r="C8" s="57">
        <v>39679.410000000003</v>
      </c>
      <c r="D8" s="58"/>
      <c r="E8" s="59">
        <v>129854.6</v>
      </c>
      <c r="F8" s="59">
        <v>41862.06</v>
      </c>
      <c r="G8" s="59"/>
      <c r="H8" s="60"/>
      <c r="I8" s="61">
        <v>5100</v>
      </c>
      <c r="J8" s="62">
        <v>232290.78</v>
      </c>
      <c r="K8" s="61">
        <v>15371.75</v>
      </c>
      <c r="L8" s="59">
        <v>91970.04</v>
      </c>
      <c r="M8" s="59"/>
      <c r="N8" s="58"/>
      <c r="O8" s="61"/>
      <c r="P8" s="58"/>
      <c r="Q8" s="62">
        <v>42690.16</v>
      </c>
      <c r="R8" s="63">
        <f t="shared" ref="R8:R30" si="0">+SUM(C8:Q8)</f>
        <v>598818.80000000005</v>
      </c>
      <c r="S8" s="55" t="s">
        <v>249</v>
      </c>
      <c r="T8" s="56" t="s">
        <v>250</v>
      </c>
      <c r="U8" s="64"/>
      <c r="V8" s="63">
        <f t="shared" ref="V8:V30" si="1">+U8</f>
        <v>0</v>
      </c>
      <c r="W8" s="64"/>
      <c r="X8" s="63">
        <f t="shared" ref="X8:X29" si="2">+W8</f>
        <v>0</v>
      </c>
      <c r="Y8" s="64">
        <v>9269.7000000000007</v>
      </c>
      <c r="Z8" s="64"/>
      <c r="AA8" s="64"/>
      <c r="AB8" s="64"/>
      <c r="AC8" s="63">
        <f t="shared" ref="AC8:AC30" si="3">+SUM(Y8:AB8)</f>
        <v>9269.7000000000007</v>
      </c>
      <c r="AD8" s="64">
        <v>18880.3</v>
      </c>
      <c r="AE8" s="63">
        <f t="shared" ref="AE8:AE30" si="4">+AD8</f>
        <v>18880.3</v>
      </c>
      <c r="AF8" s="63">
        <f t="shared" ref="AF8:AF30" si="5">+AE8+AC8+X8+V8+R8</f>
        <v>626968.80000000005</v>
      </c>
    </row>
    <row r="9" spans="1:32" ht="21" customHeight="1">
      <c r="A9" s="65" t="s">
        <v>251</v>
      </c>
      <c r="B9" s="66" t="s">
        <v>252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251</v>
      </c>
      <c r="T9" s="66" t="s">
        <v>252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253</v>
      </c>
      <c r="B10" s="75" t="s">
        <v>254</v>
      </c>
      <c r="C10" s="67"/>
      <c r="D10" s="68"/>
      <c r="E10" s="67"/>
      <c r="F10" s="69">
        <v>57210.41</v>
      </c>
      <c r="G10" s="69"/>
      <c r="H10" s="70"/>
      <c r="I10" s="67"/>
      <c r="J10" s="71"/>
      <c r="K10" s="67"/>
      <c r="L10" s="69"/>
      <c r="M10" s="69"/>
      <c r="N10" s="68"/>
      <c r="O10" s="67"/>
      <c r="P10" s="68"/>
      <c r="Q10" s="71"/>
      <c r="R10" s="72">
        <f t="shared" si="0"/>
        <v>57210.41</v>
      </c>
      <c r="S10" s="65" t="s">
        <v>253</v>
      </c>
      <c r="T10" s="75" t="s">
        <v>254</v>
      </c>
      <c r="U10" s="73"/>
      <c r="V10" s="72">
        <f t="shared" si="1"/>
        <v>0</v>
      </c>
      <c r="W10" s="73"/>
      <c r="X10" s="74">
        <f t="shared" si="2"/>
        <v>0</v>
      </c>
      <c r="Y10" s="73"/>
      <c r="Z10" s="73"/>
      <c r="AA10" s="73"/>
      <c r="AB10" s="73"/>
      <c r="AC10" s="74">
        <f t="shared" si="3"/>
        <v>0</v>
      </c>
      <c r="AD10" s="73"/>
      <c r="AE10" s="74">
        <f t="shared" si="4"/>
        <v>0</v>
      </c>
      <c r="AF10" s="72">
        <f t="shared" si="5"/>
        <v>57210.41</v>
      </c>
    </row>
    <row r="11" spans="1:32" ht="21" customHeight="1">
      <c r="A11" s="65" t="s">
        <v>255</v>
      </c>
      <c r="B11" s="75" t="s">
        <v>256</v>
      </c>
      <c r="C11" s="67">
        <v>28175.98</v>
      </c>
      <c r="D11" s="68"/>
      <c r="E11" s="67">
        <v>104392.63</v>
      </c>
      <c r="F11" s="69">
        <v>6824.39</v>
      </c>
      <c r="G11" s="69"/>
      <c r="H11" s="70"/>
      <c r="I11" s="67"/>
      <c r="J11" s="71"/>
      <c r="K11" s="67"/>
      <c r="L11" s="69">
        <v>64298.84</v>
      </c>
      <c r="M11" s="69"/>
      <c r="N11" s="68"/>
      <c r="O11" s="67"/>
      <c r="P11" s="68"/>
      <c r="Q11" s="71"/>
      <c r="R11" s="72">
        <f t="shared" si="0"/>
        <v>203691.84</v>
      </c>
      <c r="S11" s="65" t="s">
        <v>255</v>
      </c>
      <c r="T11" s="75" t="s">
        <v>256</v>
      </c>
      <c r="U11" s="73"/>
      <c r="V11" s="72">
        <f t="shared" si="1"/>
        <v>0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203691.84</v>
      </c>
    </row>
    <row r="12" spans="1:32" ht="21" customHeight="1">
      <c r="A12" s="65" t="s">
        <v>257</v>
      </c>
      <c r="B12" s="75" t="s">
        <v>258</v>
      </c>
      <c r="C12" s="67">
        <v>2074</v>
      </c>
      <c r="D12" s="68"/>
      <c r="E12" s="67">
        <v>745.1</v>
      </c>
      <c r="F12" s="69">
        <v>1800</v>
      </c>
      <c r="G12" s="69"/>
      <c r="H12" s="70"/>
      <c r="I12" s="67"/>
      <c r="J12" s="71"/>
      <c r="K12" s="67"/>
      <c r="L12" s="69">
        <v>11442.08</v>
      </c>
      <c r="M12" s="69"/>
      <c r="N12" s="68"/>
      <c r="O12" s="67"/>
      <c r="P12" s="68"/>
      <c r="Q12" s="71"/>
      <c r="R12" s="72">
        <f t="shared" si="0"/>
        <v>16061.18</v>
      </c>
      <c r="S12" s="65" t="s">
        <v>257</v>
      </c>
      <c r="T12" s="75" t="s">
        <v>258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16061.18</v>
      </c>
    </row>
    <row r="13" spans="1:32" ht="21" customHeight="1">
      <c r="A13" s="65" t="s">
        <v>259</v>
      </c>
      <c r="B13" s="75" t="s">
        <v>260</v>
      </c>
      <c r="C13" s="67"/>
      <c r="D13" s="68"/>
      <c r="E13" s="67"/>
      <c r="F13" s="69"/>
      <c r="G13" s="69"/>
      <c r="H13" s="70"/>
      <c r="I13" s="67">
        <v>30</v>
      </c>
      <c r="J13" s="71"/>
      <c r="K13" s="67"/>
      <c r="L13" s="69">
        <v>17114.439999999999</v>
      </c>
      <c r="M13" s="69"/>
      <c r="N13" s="68"/>
      <c r="O13" s="67"/>
      <c r="P13" s="68"/>
      <c r="Q13" s="71"/>
      <c r="R13" s="72">
        <f t="shared" si="0"/>
        <v>17144.439999999999</v>
      </c>
      <c r="S13" s="65" t="s">
        <v>259</v>
      </c>
      <c r="T13" s="75" t="s">
        <v>260</v>
      </c>
      <c r="U13" s="73"/>
      <c r="V13" s="72">
        <f t="shared" si="1"/>
        <v>0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17144.439999999999</v>
      </c>
    </row>
    <row r="14" spans="1:32" ht="21" customHeight="1">
      <c r="A14" s="65" t="s">
        <v>261</v>
      </c>
      <c r="B14" s="75" t="s">
        <v>262</v>
      </c>
      <c r="C14" s="67"/>
      <c r="D14" s="68"/>
      <c r="E14" s="67"/>
      <c r="F14" s="69">
        <v>3570.43</v>
      </c>
      <c r="G14" s="69"/>
      <c r="H14" s="70"/>
      <c r="I14" s="67"/>
      <c r="J14" s="71"/>
      <c r="K14" s="67"/>
      <c r="L14" s="69"/>
      <c r="M14" s="69"/>
      <c r="N14" s="68"/>
      <c r="O14" s="67"/>
      <c r="P14" s="68"/>
      <c r="Q14" s="71"/>
      <c r="R14" s="72">
        <f t="shared" si="0"/>
        <v>3570.43</v>
      </c>
      <c r="S14" s="65" t="s">
        <v>261</v>
      </c>
      <c r="T14" s="75" t="s">
        <v>262</v>
      </c>
      <c r="U14" s="73"/>
      <c r="V14" s="72">
        <f t="shared" si="1"/>
        <v>0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3570.43</v>
      </c>
    </row>
    <row r="15" spans="1:32" ht="21" customHeight="1">
      <c r="A15" s="65" t="s">
        <v>263</v>
      </c>
      <c r="B15" s="75" t="s">
        <v>264</v>
      </c>
      <c r="C15" s="67"/>
      <c r="D15" s="68"/>
      <c r="E15" s="67">
        <v>77412.53</v>
      </c>
      <c r="F15" s="69">
        <v>3682.34</v>
      </c>
      <c r="G15" s="69"/>
      <c r="H15" s="70"/>
      <c r="I15" s="67"/>
      <c r="J15" s="71"/>
      <c r="K15" s="67"/>
      <c r="L15" s="69">
        <v>37378.269999999997</v>
      </c>
      <c r="M15" s="69"/>
      <c r="N15" s="68"/>
      <c r="O15" s="67"/>
      <c r="P15" s="68"/>
      <c r="Q15" s="71"/>
      <c r="R15" s="72">
        <f t="shared" si="0"/>
        <v>118473.14</v>
      </c>
      <c r="S15" s="65" t="s">
        <v>263</v>
      </c>
      <c r="T15" s="75" t="s">
        <v>264</v>
      </c>
      <c r="U15" s="73"/>
      <c r="V15" s="72">
        <f t="shared" si="1"/>
        <v>0</v>
      </c>
      <c r="W15" s="73"/>
      <c r="X15" s="74">
        <f t="shared" si="2"/>
        <v>0</v>
      </c>
      <c r="Y15" s="73"/>
      <c r="Z15" s="73"/>
      <c r="AA15" s="73"/>
      <c r="AB15" s="73"/>
      <c r="AC15" s="74">
        <f t="shared" si="3"/>
        <v>0</v>
      </c>
      <c r="AD15" s="73"/>
      <c r="AE15" s="74">
        <f t="shared" si="4"/>
        <v>0</v>
      </c>
      <c r="AF15" s="72">
        <f t="shared" si="5"/>
        <v>118473.14</v>
      </c>
    </row>
    <row r="16" spans="1:32" ht="21" customHeight="1">
      <c r="A16" s="65" t="s">
        <v>265</v>
      </c>
      <c r="B16" s="75" t="s">
        <v>266</v>
      </c>
      <c r="C16" s="67"/>
      <c r="D16" s="68"/>
      <c r="E16" s="67">
        <v>4369.22</v>
      </c>
      <c r="F16" s="69">
        <v>526190.68000000005</v>
      </c>
      <c r="G16" s="69"/>
      <c r="H16" s="70"/>
      <c r="I16" s="67"/>
      <c r="J16" s="71"/>
      <c r="K16" s="67"/>
      <c r="L16" s="69">
        <v>24377.82</v>
      </c>
      <c r="M16" s="69"/>
      <c r="N16" s="68"/>
      <c r="O16" s="67"/>
      <c r="P16" s="68"/>
      <c r="Q16" s="71"/>
      <c r="R16" s="72">
        <f t="shared" si="0"/>
        <v>554937.72</v>
      </c>
      <c r="S16" s="65" t="s">
        <v>265</v>
      </c>
      <c r="T16" s="75" t="s">
        <v>266</v>
      </c>
      <c r="U16" s="73"/>
      <c r="V16" s="72">
        <f t="shared" si="1"/>
        <v>0</v>
      </c>
      <c r="W16" s="73"/>
      <c r="X16" s="74">
        <f t="shared" si="2"/>
        <v>0</v>
      </c>
      <c r="Y16" s="73"/>
      <c r="Z16" s="73"/>
      <c r="AA16" s="73"/>
      <c r="AB16" s="73"/>
      <c r="AC16" s="74">
        <f t="shared" si="3"/>
        <v>0</v>
      </c>
      <c r="AD16" s="73"/>
      <c r="AE16" s="74">
        <f t="shared" si="4"/>
        <v>0</v>
      </c>
      <c r="AF16" s="72">
        <f t="shared" si="5"/>
        <v>554937.72</v>
      </c>
    </row>
    <row r="17" spans="1:32" ht="21" customHeight="1">
      <c r="A17" s="65" t="s">
        <v>267</v>
      </c>
      <c r="B17" s="75" t="s">
        <v>268</v>
      </c>
      <c r="C17" s="67">
        <v>24820.91</v>
      </c>
      <c r="D17" s="68"/>
      <c r="E17" s="67">
        <v>56698.45</v>
      </c>
      <c r="F17" s="69"/>
      <c r="G17" s="69"/>
      <c r="H17" s="70"/>
      <c r="I17" s="67"/>
      <c r="J17" s="71">
        <v>34658.21</v>
      </c>
      <c r="K17" s="67"/>
      <c r="L17" s="69">
        <v>222169.21</v>
      </c>
      <c r="M17" s="69"/>
      <c r="N17" s="68"/>
      <c r="O17" s="67"/>
      <c r="P17" s="68"/>
      <c r="Q17" s="71">
        <v>10449.17</v>
      </c>
      <c r="R17" s="72">
        <f t="shared" si="0"/>
        <v>348795.95</v>
      </c>
      <c r="S17" s="65" t="s">
        <v>267</v>
      </c>
      <c r="T17" s="75" t="s">
        <v>268</v>
      </c>
      <c r="U17" s="73"/>
      <c r="V17" s="72">
        <f t="shared" si="1"/>
        <v>0</v>
      </c>
      <c r="W17" s="73"/>
      <c r="X17" s="74">
        <f t="shared" si="2"/>
        <v>0</v>
      </c>
      <c r="Y17" s="73"/>
      <c r="Z17" s="73"/>
      <c r="AA17" s="73"/>
      <c r="AB17" s="73"/>
      <c r="AC17" s="74">
        <f t="shared" si="3"/>
        <v>0</v>
      </c>
      <c r="AD17" s="73">
        <v>1838.24</v>
      </c>
      <c r="AE17" s="74">
        <f t="shared" si="4"/>
        <v>1838.24</v>
      </c>
      <c r="AF17" s="72">
        <f t="shared" si="5"/>
        <v>350634.19</v>
      </c>
    </row>
    <row r="18" spans="1:32" ht="21" customHeight="1">
      <c r="A18" s="65" t="s">
        <v>269</v>
      </c>
      <c r="B18" s="75" t="s">
        <v>270</v>
      </c>
      <c r="C18" s="67">
        <v>6861.67</v>
      </c>
      <c r="D18" s="68"/>
      <c r="E18" s="67"/>
      <c r="F18" s="69">
        <v>32885.54</v>
      </c>
      <c r="G18" s="69"/>
      <c r="H18" s="70"/>
      <c r="I18" s="73"/>
      <c r="J18" s="71"/>
      <c r="K18" s="67"/>
      <c r="L18" s="69"/>
      <c r="M18" s="69"/>
      <c r="N18" s="68"/>
      <c r="O18" s="67"/>
      <c r="P18" s="68"/>
      <c r="Q18" s="71"/>
      <c r="R18" s="72">
        <f t="shared" si="0"/>
        <v>39747.21</v>
      </c>
      <c r="S18" s="65" t="s">
        <v>269</v>
      </c>
      <c r="T18" s="75" t="s">
        <v>270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39747.21</v>
      </c>
    </row>
    <row r="19" spans="1:32" ht="21" customHeight="1">
      <c r="A19" s="65" t="s">
        <v>271</v>
      </c>
      <c r="B19" s="75" t="s">
        <v>272</v>
      </c>
      <c r="C19" s="67">
        <v>3361.38</v>
      </c>
      <c r="D19" s="68"/>
      <c r="E19" s="67"/>
      <c r="F19" s="69">
        <v>135156.81</v>
      </c>
      <c r="G19" s="69"/>
      <c r="H19" s="70"/>
      <c r="I19" s="73"/>
      <c r="J19" s="71"/>
      <c r="K19" s="67"/>
      <c r="L19" s="69">
        <v>35301.660000000003</v>
      </c>
      <c r="M19" s="69"/>
      <c r="N19" s="68"/>
      <c r="O19" s="67"/>
      <c r="P19" s="68"/>
      <c r="Q19" s="71"/>
      <c r="R19" s="72">
        <f t="shared" si="0"/>
        <v>173819.85</v>
      </c>
      <c r="S19" s="65" t="s">
        <v>271</v>
      </c>
      <c r="T19" s="75" t="s">
        <v>272</v>
      </c>
      <c r="U19" s="73"/>
      <c r="V19" s="72">
        <f t="shared" si="1"/>
        <v>0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173819.85</v>
      </c>
    </row>
    <row r="20" spans="1:32" ht="21" customHeight="1">
      <c r="A20" s="65" t="s">
        <v>273</v>
      </c>
      <c r="B20" s="76" t="s">
        <v>274</v>
      </c>
      <c r="C20" s="67"/>
      <c r="D20" s="68"/>
      <c r="E20" s="67"/>
      <c r="F20" s="69">
        <v>30000</v>
      </c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30000</v>
      </c>
      <c r="S20" s="65" t="s">
        <v>273</v>
      </c>
      <c r="T20" s="76" t="s">
        <v>274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30000</v>
      </c>
    </row>
    <row r="21" spans="1:32" ht="21" customHeight="1">
      <c r="A21" s="65" t="s">
        <v>275</v>
      </c>
      <c r="B21" s="76" t="s">
        <v>276</v>
      </c>
      <c r="C21" s="67"/>
      <c r="D21" s="68"/>
      <c r="E21" s="67"/>
      <c r="F21" s="69"/>
      <c r="G21" s="69"/>
      <c r="H21" s="70"/>
      <c r="I21" s="73"/>
      <c r="J21" s="71"/>
      <c r="K21" s="67"/>
      <c r="L21" s="69"/>
      <c r="M21" s="69"/>
      <c r="N21" s="68"/>
      <c r="O21" s="67"/>
      <c r="P21" s="68"/>
      <c r="Q21" s="71"/>
      <c r="R21" s="72">
        <f t="shared" si="0"/>
        <v>0</v>
      </c>
      <c r="S21" s="65" t="s">
        <v>275</v>
      </c>
      <c r="T21" s="76" t="s">
        <v>276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0</v>
      </c>
    </row>
    <row r="22" spans="1:32" ht="21" customHeight="1">
      <c r="A22" s="65" t="s">
        <v>277</v>
      </c>
      <c r="B22" s="76" t="s">
        <v>278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277</v>
      </c>
      <c r="T22" s="76" t="s">
        <v>278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279</v>
      </c>
      <c r="B23" s="76" t="s">
        <v>280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279</v>
      </c>
      <c r="T23" s="76" t="s">
        <v>280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281</v>
      </c>
      <c r="B24" s="76" t="s">
        <v>282</v>
      </c>
      <c r="C24" s="67"/>
      <c r="D24" s="68"/>
      <c r="E24" s="67"/>
      <c r="F24" s="69">
        <v>85115.86</v>
      </c>
      <c r="G24" s="69"/>
      <c r="H24" s="70"/>
      <c r="I24" s="73"/>
      <c r="J24" s="71"/>
      <c r="K24" s="67"/>
      <c r="L24" s="69">
        <v>36669.74</v>
      </c>
      <c r="M24" s="69"/>
      <c r="N24" s="68"/>
      <c r="O24" s="67"/>
      <c r="P24" s="68"/>
      <c r="Q24" s="71"/>
      <c r="R24" s="72">
        <f t="shared" si="0"/>
        <v>121785.60000000001</v>
      </c>
      <c r="S24" s="65" t="s">
        <v>281</v>
      </c>
      <c r="T24" s="76" t="s">
        <v>282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121785.60000000001</v>
      </c>
    </row>
    <row r="25" spans="1:32" ht="21" customHeight="1">
      <c r="A25" s="65" t="s">
        <v>283</v>
      </c>
      <c r="B25" s="76" t="s">
        <v>284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283</v>
      </c>
      <c r="T25" s="76" t="s">
        <v>284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285</v>
      </c>
      <c r="B26" s="76" t="s">
        <v>286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285</v>
      </c>
      <c r="T26" s="76" t="s">
        <v>286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287</v>
      </c>
      <c r="B27" s="76" t="s">
        <v>288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>
        <v>46813.51</v>
      </c>
      <c r="O27" s="67">
        <v>7200</v>
      </c>
      <c r="P27" s="67">
        <v>1843.57</v>
      </c>
      <c r="Q27" s="71"/>
      <c r="R27" s="72">
        <f t="shared" si="0"/>
        <v>55857.08</v>
      </c>
      <c r="S27" s="65" t="s">
        <v>287</v>
      </c>
      <c r="T27" s="76" t="s">
        <v>288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55857.08</v>
      </c>
    </row>
    <row r="28" spans="1:32" ht="21" customHeight="1">
      <c r="A28" s="65" t="s">
        <v>289</v>
      </c>
      <c r="B28" s="76" t="s">
        <v>290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289</v>
      </c>
      <c r="T28" s="76" t="s">
        <v>290</v>
      </c>
      <c r="U28" s="73">
        <v>115714.66</v>
      </c>
      <c r="V28" s="72">
        <f t="shared" si="1"/>
        <v>115714.66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115714.66</v>
      </c>
    </row>
    <row r="29" spans="1:32" ht="21" customHeight="1">
      <c r="A29" s="65" t="s">
        <v>291</v>
      </c>
      <c r="B29" s="76" t="s">
        <v>292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291</v>
      </c>
      <c r="T29" s="76" t="s">
        <v>292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293</v>
      </c>
      <c r="B30" s="79" t="s">
        <v>294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293</v>
      </c>
      <c r="T30" s="79" t="s">
        <v>294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295</v>
      </c>
      <c r="C31" s="86">
        <f t="shared" ref="C31:Q31" si="6">SUM(C8:C30)</f>
        <v>104973.35</v>
      </c>
      <c r="D31" s="86">
        <f t="shared" si="6"/>
        <v>0</v>
      </c>
      <c r="E31" s="86">
        <f t="shared" si="6"/>
        <v>373472.53</v>
      </c>
      <c r="F31" s="86">
        <f t="shared" si="6"/>
        <v>924298.52</v>
      </c>
      <c r="G31" s="86">
        <f t="shared" si="6"/>
        <v>0</v>
      </c>
      <c r="H31" s="86">
        <f t="shared" si="6"/>
        <v>0</v>
      </c>
      <c r="I31" s="86">
        <f t="shared" si="6"/>
        <v>5130</v>
      </c>
      <c r="J31" s="86">
        <f t="shared" si="6"/>
        <v>266948.99</v>
      </c>
      <c r="K31" s="86">
        <f t="shared" si="6"/>
        <v>15371.75</v>
      </c>
      <c r="L31" s="86">
        <f t="shared" si="6"/>
        <v>540722.1</v>
      </c>
      <c r="M31" s="86">
        <f t="shared" si="6"/>
        <v>0</v>
      </c>
      <c r="N31" s="86">
        <f t="shared" si="6"/>
        <v>46813.51</v>
      </c>
      <c r="O31" s="86">
        <f t="shared" si="6"/>
        <v>7200</v>
      </c>
      <c r="P31" s="86">
        <f t="shared" si="6"/>
        <v>1843.57</v>
      </c>
      <c r="Q31" s="86">
        <f t="shared" si="6"/>
        <v>53139.33</v>
      </c>
      <c r="R31" s="86">
        <f t="shared" ref="R31:AF31" si="7">SUM(R8:R30)</f>
        <v>2339913.65</v>
      </c>
      <c r="S31" s="88"/>
      <c r="T31" s="89" t="s">
        <v>295</v>
      </c>
      <c r="U31" s="86">
        <f t="shared" si="7"/>
        <v>115714.66</v>
      </c>
      <c r="V31" s="86">
        <f t="shared" si="7"/>
        <v>115714.66</v>
      </c>
      <c r="W31" s="86">
        <f t="shared" si="7"/>
        <v>0</v>
      </c>
      <c r="X31" s="86">
        <f t="shared" si="7"/>
        <v>0</v>
      </c>
      <c r="Y31" s="86">
        <f t="shared" si="7"/>
        <v>9269.7000000000007</v>
      </c>
      <c r="Z31" s="86">
        <f t="shared" si="7"/>
        <v>0</v>
      </c>
      <c r="AA31" s="86">
        <f t="shared" si="7"/>
        <v>0</v>
      </c>
      <c r="AB31" s="86">
        <f t="shared" si="7"/>
        <v>0</v>
      </c>
      <c r="AC31" s="86">
        <f t="shared" si="7"/>
        <v>9269.7000000000007</v>
      </c>
      <c r="AD31" s="86">
        <f t="shared" si="7"/>
        <v>20718.54</v>
      </c>
      <c r="AE31" s="86">
        <f t="shared" si="7"/>
        <v>20718.54</v>
      </c>
      <c r="AF31" s="86">
        <f t="shared" si="7"/>
        <v>2485616.5499999998</v>
      </c>
    </row>
  </sheetData>
  <sheetProtection sheet="1" objects="1" scenarios="1"/>
  <mergeCells count="24">
    <mergeCell ref="S5:T7"/>
    <mergeCell ref="S1:AF1"/>
    <mergeCell ref="S3:AF3"/>
    <mergeCell ref="AD5:AE5"/>
    <mergeCell ref="AF5:AF7"/>
    <mergeCell ref="V6:V7"/>
    <mergeCell ref="X6:X7"/>
    <mergeCell ref="Y6:AB6"/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MARCO</cp:lastModifiedBy>
  <cp:lastPrinted>2018-03-21T17:46:53Z</cp:lastPrinted>
  <dcterms:created xsi:type="dcterms:W3CDTF">2013-05-06T10:20:21Z</dcterms:created>
  <dcterms:modified xsi:type="dcterms:W3CDTF">2021-04-27T17:14:37Z</dcterms:modified>
</cp:coreProperties>
</file>